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Dingman\Desktop\2025 Roll\"/>
    </mc:Choice>
  </mc:AlternateContent>
  <xr:revisionPtr revIDLastSave="0" documentId="13_ncr:1_{1292BA05-B2BE-4984-AF53-D4A5B25C2F25}" xr6:coauthVersionLast="47" xr6:coauthVersionMax="47" xr10:uidLastSave="{00000000-0000-0000-0000-000000000000}"/>
  <bookViews>
    <workbookView xWindow="28680" yWindow="-120" windowWidth="29040" windowHeight="15840" activeTab="3" xr2:uid="{86716046-0CBB-41E5-BCD6-61C0C8ABEAE3}"/>
  </bookViews>
  <sheets>
    <sheet name="Sheet1" sheetId="5" r:id="rId1"/>
    <sheet name="High End Lots" sheetId="1" r:id="rId2"/>
    <sheet name="Developments" sheetId="3" r:id="rId3"/>
    <sheet name="In Fil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4" l="1"/>
  <c r="I22" i="4"/>
  <c r="I13" i="1"/>
  <c r="I12" i="1"/>
  <c r="D23" i="4"/>
  <c r="D22" i="4"/>
  <c r="D13" i="1"/>
  <c r="D12" i="1"/>
  <c r="S19" i="4"/>
  <c r="R19" i="4"/>
  <c r="Q19" i="4"/>
  <c r="I19" i="4"/>
  <c r="S17" i="4"/>
  <c r="R17" i="4"/>
  <c r="Q17" i="4"/>
  <c r="I17" i="4"/>
  <c r="S7" i="1"/>
  <c r="R7" i="1"/>
  <c r="Q7" i="1"/>
  <c r="I7" i="1"/>
  <c r="S6" i="1"/>
  <c r="R6" i="1"/>
  <c r="Q6" i="1"/>
  <c r="I6" i="1"/>
  <c r="S5" i="1"/>
  <c r="R5" i="1"/>
  <c r="Q5" i="1"/>
  <c r="I5" i="1"/>
  <c r="S4" i="1"/>
  <c r="R4" i="1"/>
  <c r="Q4" i="1"/>
  <c r="I4" i="1"/>
  <c r="S16" i="4"/>
  <c r="R16" i="4"/>
  <c r="Q16" i="4"/>
  <c r="I16" i="4"/>
  <c r="S14" i="4"/>
  <c r="R14" i="4"/>
  <c r="Q14" i="4"/>
  <c r="I14" i="4"/>
  <c r="S12" i="4"/>
  <c r="R12" i="4"/>
  <c r="Q12" i="4"/>
  <c r="I12" i="4"/>
  <c r="S8" i="4"/>
  <c r="R8" i="4"/>
  <c r="Q8" i="4"/>
  <c r="I8" i="4"/>
  <c r="S7" i="4"/>
  <c r="R7" i="4"/>
  <c r="Q7" i="4"/>
  <c r="I7" i="4"/>
  <c r="S5" i="4"/>
  <c r="R5" i="4"/>
  <c r="Q5" i="4"/>
  <c r="I5" i="4"/>
  <c r="S4" i="4"/>
  <c r="R4" i="4"/>
  <c r="Q4" i="4"/>
  <c r="I4" i="4"/>
  <c r="S2" i="4"/>
  <c r="R2" i="4"/>
  <c r="Q2" i="4"/>
  <c r="I2" i="4"/>
  <c r="S15" i="5"/>
  <c r="R15" i="5"/>
  <c r="Q15" i="5"/>
  <c r="S14" i="5"/>
  <c r="R14" i="5"/>
  <c r="Q14" i="5"/>
  <c r="S13" i="5"/>
  <c r="R13" i="5"/>
  <c r="Q13" i="5"/>
  <c r="S12" i="5"/>
  <c r="R12" i="5"/>
  <c r="Q12" i="5"/>
  <c r="S11" i="5"/>
  <c r="R11" i="5"/>
  <c r="Q11" i="5"/>
  <c r="S10" i="5"/>
  <c r="R10" i="5"/>
  <c r="Q10" i="5"/>
  <c r="S9" i="5"/>
  <c r="R9" i="5"/>
  <c r="Q9" i="5"/>
  <c r="S8" i="5"/>
  <c r="R8" i="5"/>
  <c r="Q8" i="5"/>
  <c r="S7" i="5"/>
  <c r="R7" i="5"/>
  <c r="Q7" i="5"/>
  <c r="S6" i="5"/>
  <c r="R6" i="5"/>
  <c r="Q6" i="5"/>
  <c r="S5" i="5"/>
  <c r="R5" i="5"/>
  <c r="Q5" i="5"/>
  <c r="S4" i="5"/>
  <c r="R4" i="5"/>
  <c r="Q4" i="5"/>
  <c r="S3" i="5"/>
  <c r="R3" i="5"/>
  <c r="Q3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2" i="5"/>
  <c r="S2" i="5"/>
  <c r="R2" i="5"/>
  <c r="Q2" i="5"/>
  <c r="O12" i="1"/>
  <c r="O13" i="1"/>
  <c r="R5" i="3"/>
  <c r="R4" i="3"/>
  <c r="P3" i="3"/>
  <c r="D3" i="3"/>
  <c r="K20" i="4"/>
  <c r="S20" i="4" s="1"/>
  <c r="I20" i="4"/>
  <c r="K18" i="4"/>
  <c r="R18" i="4" s="1"/>
  <c r="I18" i="4"/>
  <c r="K15" i="4"/>
  <c r="S15" i="4" s="1"/>
  <c r="I15" i="4"/>
  <c r="K13" i="4"/>
  <c r="S13" i="4" s="1"/>
  <c r="I13" i="4"/>
  <c r="K11" i="4"/>
  <c r="S11" i="4" s="1"/>
  <c r="I11" i="4"/>
  <c r="K10" i="4"/>
  <c r="S10" i="4" s="1"/>
  <c r="I10" i="4"/>
  <c r="K9" i="4"/>
  <c r="Q9" i="4" s="1"/>
  <c r="I9" i="4"/>
  <c r="K6" i="4"/>
  <c r="S6" i="4" s="1"/>
  <c r="I6" i="4"/>
  <c r="K3" i="4"/>
  <c r="R3" i="4" s="1"/>
  <c r="I3" i="4"/>
  <c r="K8" i="1"/>
  <c r="R8" i="1" s="1"/>
  <c r="I8" i="1"/>
  <c r="K3" i="1"/>
  <c r="S3" i="1" s="1"/>
  <c r="I3" i="1"/>
  <c r="K2" i="1"/>
  <c r="R2" i="1" s="1"/>
  <c r="I2" i="1"/>
  <c r="R13" i="1" l="1"/>
  <c r="R12" i="1"/>
  <c r="R6" i="4"/>
  <c r="R22" i="4" s="1"/>
  <c r="Q3" i="1"/>
  <c r="S8" i="1"/>
  <c r="R10" i="4"/>
  <c r="Q11" i="4"/>
  <c r="S9" i="4"/>
  <c r="R11" i="4"/>
  <c r="R9" i="4"/>
  <c r="Q10" i="4"/>
  <c r="Q23" i="4" s="1"/>
  <c r="S3" i="4"/>
  <c r="S18" i="4"/>
  <c r="Q20" i="4"/>
  <c r="R20" i="4"/>
  <c r="Q18" i="4"/>
  <c r="R15" i="4"/>
  <c r="Q15" i="4"/>
  <c r="Q13" i="4"/>
  <c r="R13" i="4"/>
  <c r="Q8" i="1"/>
  <c r="S2" i="1"/>
  <c r="Q2" i="1"/>
  <c r="R3" i="1"/>
  <c r="S13" i="1" l="1"/>
  <c r="S12" i="1"/>
  <c r="Q12" i="1"/>
  <c r="Q13" i="1"/>
  <c r="R23" i="4"/>
  <c r="Q22" i="4"/>
  <c r="S22" i="4"/>
  <c r="S23" i="4"/>
</calcChain>
</file>

<file path=xl/sharedStrings.xml><?xml version="1.0" encoding="utf-8"?>
<sst xmlns="http://schemas.openxmlformats.org/spreadsheetml/2006/main" count="543" uniqueCount="182">
  <si>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</si>
  <si>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</si>
  <si>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</si>
  <si>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</si>
  <si>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</si>
  <si>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</si>
  <si>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</si>
  <si>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Cur. Asmnt.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</si>
  <si>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</si>
  <si>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</si>
  <si>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</si>
  <si>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</si>
  <si>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</si>
  <si>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</si>
  <si>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</si>
  <si>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</si>
  <si>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</si>
  <si>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</si>
  <si>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</si>
  <si>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</si>
  <si>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</si>
  <si>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</si>
  <si>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</si>
  <si>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</si>
  <si>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</si>
  <si>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</si>
  <si>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</si>
  <si>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</si>
  <si>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</si>
  <si>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</si>
  <si>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</si>
  <si>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</si>
  <si>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WD</t>
  </si>
  <si>
    <t>03-ARM'S LENGTH</t>
  </si>
  <si>
    <t>NOT INSPECTED</t>
  </si>
  <si>
    <t>401</t>
  </si>
  <si>
    <t>BASE LOT</t>
  </si>
  <si>
    <t>407</t>
  </si>
  <si>
    <t>19-MULTI PARCEL ARM'S LENGTH</t>
  </si>
  <si>
    <t>402</t>
  </si>
  <si>
    <t>PTA</t>
  </si>
  <si>
    <t>MLC</t>
  </si>
  <si>
    <t>22-23-03-101-005</t>
  </si>
  <si>
    <t>CA1</t>
  </si>
  <si>
    <t>57964:290</t>
  </si>
  <si>
    <t>LAND TABLE CA1</t>
  </si>
  <si>
    <t>LAND TABLE 0B1</t>
  </si>
  <si>
    <t>22-23-08-102-001</t>
  </si>
  <si>
    <t>29010 WINTERGREEN</t>
  </si>
  <si>
    <t>9HJ</t>
  </si>
  <si>
    <t>57817:425</t>
  </si>
  <si>
    <t>LAND TABLE 9HJ</t>
  </si>
  <si>
    <t>22-23-08-102-018</t>
  </si>
  <si>
    <t>28995 WINTERGREEN</t>
  </si>
  <si>
    <t>57724:440</t>
  </si>
  <si>
    <t>9HE</t>
  </si>
  <si>
    <t>22-23-08-351-039</t>
  </si>
  <si>
    <t>28550 HALSTED</t>
  </si>
  <si>
    <t>57809:722</t>
  </si>
  <si>
    <t>LAND TABLE LB1</t>
  </si>
  <si>
    <t>&lt;.90 ACRES</t>
  </si>
  <si>
    <t>22-23-12-351-003</t>
  </si>
  <si>
    <t>WESTBROOK</t>
  </si>
  <si>
    <t>LC1</t>
  </si>
  <si>
    <t>57926:887</t>
  </si>
  <si>
    <t>LE1</t>
  </si>
  <si>
    <t>Land Table LE1</t>
  </si>
  <si>
    <t>22-23-12-376-023</t>
  </si>
  <si>
    <t>28700 TWELVE MILE</t>
  </si>
  <si>
    <t>57793:631</t>
  </si>
  <si>
    <t>0Q1</t>
  </si>
  <si>
    <t>LAND TABLE 0Q1</t>
  </si>
  <si>
    <t>22-23-17-276-022</t>
  </si>
  <si>
    <t>36300 HOWARD</t>
  </si>
  <si>
    <t>57926:744</t>
  </si>
  <si>
    <t>LAND TABLE 0C1</t>
  </si>
  <si>
    <t>UC1</t>
  </si>
  <si>
    <t>Land Table UC1</t>
  </si>
  <si>
    <t>22-23-22-277-059</t>
  </si>
  <si>
    <t>31707 ALAMEDA</t>
  </si>
  <si>
    <t>58309:1</t>
  </si>
  <si>
    <t>126'-150' LOT</t>
  </si>
  <si>
    <t>YE2</t>
  </si>
  <si>
    <t>LAND TABLE YE1</t>
  </si>
  <si>
    <t>22-23-26-277-011</t>
  </si>
  <si>
    <t>57861:878</t>
  </si>
  <si>
    <t>FLAT</t>
  </si>
  <si>
    <t>94H</t>
  </si>
  <si>
    <t>LAND TABLE 94H</t>
  </si>
  <si>
    <t>BASE</t>
  </si>
  <si>
    <t>22-23-32-302-016</t>
  </si>
  <si>
    <t>37050 WHITE TAIL CT</t>
  </si>
  <si>
    <t>58102:329</t>
  </si>
  <si>
    <t>5F1</t>
  </si>
  <si>
    <t>LAND TABLE 5F1</t>
  </si>
  <si>
    <t>22-23-33-403-010</t>
  </si>
  <si>
    <t>34070 EDNA</t>
  </si>
  <si>
    <t>58150:40</t>
  </si>
  <si>
    <t>Land Table 6B1</t>
  </si>
  <si>
    <t>6B1</t>
  </si>
  <si>
    <t>22-23-34-404-022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</si>
  <si>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</si>
  <si>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</si>
  <si>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</si>
  <si>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</si>
  <si>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</si>
  <si>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</si>
  <si>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</si>
  <si>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Median</t>
  </si>
  <si>
    <t>Move to High End Lots?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</si>
  <si>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</si>
  <si>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</si>
  <si>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</si>
  <si>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</si>
  <si>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</si>
  <si>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</si>
  <si>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</si>
  <si>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</si>
  <si>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</si>
  <si>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</si>
  <si>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</si>
  <si>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</si>
  <si>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HIGHVIEW</t>
  </si>
  <si>
    <t>BA1</t>
  </si>
  <si>
    <t>58771:20</t>
  </si>
  <si>
    <t>22-23-02-108-027</t>
  </si>
  <si>
    <t>LAND TABLE SEC02</t>
  </si>
  <si>
    <t>VACANT LOT</t>
  </si>
  <si>
    <t>FRONT FOOT RATE</t>
  </si>
  <si>
    <t>22-23-03-102-016</t>
  </si>
  <si>
    <t>59167:769</t>
  </si>
  <si>
    <t>LAND TABLE SEC03</t>
  </si>
  <si>
    <t>22-23-05-226-005</t>
  </si>
  <si>
    <t>35594 FORESTVILLE</t>
  </si>
  <si>
    <t>EF1</t>
  </si>
  <si>
    <t>58785:781</t>
  </si>
  <si>
    <t>LAND TABLE SEC05</t>
  </si>
  <si>
    <t>BASE LOT 1</t>
  </si>
  <si>
    <t>22-23-08-376-026</t>
  </si>
  <si>
    <t>SCHROEDER</t>
  </si>
  <si>
    <t>HA1</t>
  </si>
  <si>
    <t>LAND TABLE SEC06</t>
  </si>
  <si>
    <t>59202:56</t>
  </si>
  <si>
    <t>22-23-11-153-013</t>
  </si>
  <si>
    <t>28502 BARTLETT</t>
  </si>
  <si>
    <t>KA2</t>
  </si>
  <si>
    <t>59085:559</t>
  </si>
  <si>
    <t>LAND TABLE SEC10</t>
  </si>
  <si>
    <t>58671:460</t>
  </si>
  <si>
    <t>22-23-26-127-004</t>
  </si>
  <si>
    <t>CD</t>
  </si>
  <si>
    <t>YB1</t>
  </si>
  <si>
    <t>59172:717</t>
  </si>
  <si>
    <t>LAND TABLE SEC25</t>
  </si>
  <si>
    <t>22-23-26-376-006</t>
  </si>
  <si>
    <t>30615 SHIAWASSEE</t>
  </si>
  <si>
    <t>0F1</t>
  </si>
  <si>
    <t>58821:79</t>
  </si>
  <si>
    <t>&lt; 1 ACRE</t>
  </si>
  <si>
    <t>22-23-32-301-104</t>
  </si>
  <si>
    <t>21115 PRESTWICK DR</t>
  </si>
  <si>
    <t>94C</t>
  </si>
  <si>
    <t>58739:737</t>
  </si>
  <si>
    <t>LAND TABLE SHE</t>
  </si>
  <si>
    <t>BASE LOT 2</t>
  </si>
  <si>
    <t>22-23-32-301-105</t>
  </si>
  <si>
    <t>21101 PRESTWICK DR</t>
  </si>
  <si>
    <t>58739:762</t>
  </si>
  <si>
    <t>59053:235</t>
  </si>
  <si>
    <t>22-23-32-301-106</t>
  </si>
  <si>
    <t>21097 PRESTWICK DR</t>
  </si>
  <si>
    <t>32-SPLIT VACANT</t>
  </si>
  <si>
    <t>58791:310</t>
  </si>
  <si>
    <t>22-23-33-202-043</t>
  </si>
  <si>
    <t>34037 NINE MILE</t>
  </si>
  <si>
    <t>5D1</t>
  </si>
  <si>
    <t>59214:405</t>
  </si>
  <si>
    <t>22-23-34-278-035</t>
  </si>
  <si>
    <t>21425 ORCHARD LAKE</t>
  </si>
  <si>
    <t>6E1</t>
  </si>
  <si>
    <t>59209:257</t>
  </si>
  <si>
    <t>22-23-02-108-027/028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</si>
</sst>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164" fontId="1" fillId="2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 applyAlignment="1">
      <alignment horizontal="center"/>
    </xf>
    <xf numFmtId="167" fontId="1" fillId="2" borderId="0" xfId="0" applyNumberFormat="1" applyFont="1" applyFill="1" applyAlignment="1">
      <alignment horizontal="center"/>
    </xf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8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0" fontId="0" fillId="0" borderId="0" xfId="0" applyFill="1"/>
    <xf numFmtId="165" fontId="0" fillId="0" borderId="0" xfId="0" applyNumberFormat="1" applyFill="1"/>
    <xf numFmtId="6" fontId="0" fillId="0" borderId="0" xfId="0" applyNumberFormat="1" applyFill="1"/>
    <xf numFmtId="164" fontId="0" fillId="0" borderId="0" xfId="0" applyNumberFormat="1" applyFill="1"/>
    <xf numFmtId="166" fontId="0" fillId="0" borderId="0" xfId="0" applyNumberFormat="1" applyFill="1"/>
    <xf numFmtId="167" fontId="0" fillId="0" borderId="0" xfId="0" applyNumberFormat="1" applyFill="1"/>
    <xf numFmtId="40" fontId="0" fillId="0" borderId="0" xfId="0" applyNumberFormat="1" applyFill="1"/>
    <xf numFmtId="8" fontId="0" fillId="0" borderId="0" xfId="0" applyNumberFormat="1" applyFill="1"/>
    <xf numFmtId="0" fontId="0" fillId="0" borderId="0" xfId="0" quotePrefix="1" applyFill="1" applyAlignment="1">
      <alignment horizontal="right"/>
    </xf>
    <xf numFmtId="0" fontId="0" fillId="0" borderId="0" xfId="0" quotePrefix="1" applyFill="1"/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3" fillId="0" borderId="0" xfId="0" applyFont="1" applyFill="1"/>
    <xf numFmtId="165" fontId="3" fillId="0" borderId="0" xfId="0" applyNumberFormat="1" applyFont="1" applyFill="1"/>
    <xf numFmtId="6" fontId="3" fillId="0" borderId="0" xfId="0" applyNumberFormat="1" applyFont="1" applyFill="1"/>
    <xf numFmtId="164" fontId="3" fillId="0" borderId="0" xfId="0" applyNumberFormat="1" applyFont="1" applyFill="1"/>
    <xf numFmtId="166" fontId="3" fillId="0" borderId="0" xfId="0" applyNumberFormat="1" applyFont="1" applyFill="1"/>
    <xf numFmtId="167" fontId="3" fillId="0" borderId="0" xfId="0" applyNumberFormat="1" applyFont="1" applyFill="1"/>
    <xf numFmtId="40" fontId="3" fillId="0" borderId="0" xfId="0" applyNumberFormat="1" applyFont="1" applyFill="1"/>
    <xf numFmtId="8" fontId="3" fillId="0" borderId="0" xfId="0" applyNumberFormat="1" applyFont="1" applyFill="1"/>
    <xf numFmtId="0" fontId="3" fillId="0" borderId="0" xfId="0" quotePrefix="1" applyFont="1" applyFill="1" applyAlignment="1">
      <alignment horizontal="right"/>
    </xf>
    <xf numFmtId="14" fontId="3" fillId="0" borderId="0" xfId="0" applyNumberFormat="1" applyFont="1" applyFill="1"/>
    <xf numFmtId="0" fontId="3" fillId="0" borderId="0" xfId="0" quotePrefix="1" applyFont="1" applyFill="1"/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4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D5D2D-1BF3-4014-B78B-A4994AB53696}">
  <dimension ref="A1:BL18"/>
  <sheetViews>
    <sheetView workbookViewId="0">
      <selection activeCell="A14" sqref="A14:XFD15"/>
    </sheetView>
  </sheetViews>
  <sheetFormatPr defaultRowHeight="15" x14ac:dyDescent="0.25"/>
  <cols>
    <col min="1" max="1" width="20" bestFit="1" customWidth="1"/>
    <col min="2" max="2" width="20.140625" bestFit="1" customWidth="1"/>
    <col min="3" max="3" width="9.28515625" bestFit="1" customWidth="1"/>
    <col min="4" max="4" width="10.85546875" bestFit="1" customWidth="1"/>
    <col min="5" max="5" width="5.5703125" bestFit="1" customWidth="1"/>
    <col min="6" max="6" width="30.140625" bestFit="1" customWidth="1"/>
    <col min="7" max="7" width="10.85546875" bestFit="1" customWidth="1"/>
    <col min="8" max="8" width="12.7109375" bestFit="1" customWidth="1"/>
    <col min="9" max="9" width="12.85546875" bestFit="1" customWidth="1"/>
    <col min="10" max="10" width="13.42578125" bestFit="1" customWidth="1"/>
    <col min="11" max="11" width="13.28515625" bestFit="1" customWidth="1"/>
    <col min="12" max="12" width="14.42578125" bestFit="1" customWidth="1"/>
    <col min="13" max="13" width="11.140625" bestFit="1" customWidth="1"/>
    <col min="14" max="14" width="6.42578125" bestFit="1" customWidth="1"/>
    <col min="15" max="15" width="14.28515625" bestFit="1" customWidth="1"/>
    <col min="16" max="16" width="10.85546875" bestFit="1" customWidth="1"/>
    <col min="17" max="17" width="10" bestFit="1" customWidth="1"/>
    <col min="18" max="18" width="12" bestFit="1" customWidth="1"/>
    <col min="19" max="19" width="11.85546875" bestFit="1" customWidth="1"/>
    <col min="20" max="20" width="11.7109375" bestFit="1" customWidth="1"/>
    <col min="21" max="21" width="8.7109375" bestFit="1" customWidth="1"/>
    <col min="22" max="22" width="10.5703125" bestFit="1" customWidth="1"/>
    <col min="23" max="23" width="19.42578125" bestFit="1" customWidth="1"/>
    <col min="24" max="24" width="17.42578125" bestFit="1" customWidth="1"/>
    <col min="25" max="25" width="6.85546875" bestFit="1" customWidth="1"/>
    <col min="26" max="26" width="6.42578125" bestFit="1" customWidth="1"/>
    <col min="27" max="27" width="15" bestFit="1" customWidth="1"/>
    <col min="28" max="28" width="12.140625" bestFit="1" customWidth="1"/>
    <col min="29" max="29" width="5.42578125" bestFit="1" customWidth="1"/>
    <col min="30" max="30" width="17.42578125" bestFit="1" customWidth="1"/>
    <col min="31" max="32" width="12.42578125" bestFit="1" customWidth="1"/>
    <col min="33" max="33" width="18" bestFit="1" customWidth="1"/>
    <col min="34" max="34" width="6.85546875" bestFit="1" customWidth="1"/>
    <col min="35" max="35" width="13.140625" bestFit="1" customWidth="1"/>
    <col min="36" max="36" width="6.5703125" bestFit="1" customWidth="1"/>
    <col min="37" max="37" width="19.85546875" bestFit="1" customWidth="1"/>
    <col min="38" max="38" width="16.42578125" bestFit="1" customWidth="1"/>
    <col min="39" max="39" width="15.42578125" bestFit="1" customWidth="1"/>
    <col min="40" max="40" width="11" bestFit="1" customWidth="1"/>
    <col min="41" max="41" width="16.85546875" bestFit="1" customWidth="1"/>
    <col min="42" max="42" width="21.5703125" bestFit="1" customWidth="1"/>
    <col min="43" max="43" width="21" bestFit="1" customWidth="1"/>
    <col min="44" max="44" width="16.5703125" bestFit="1" customWidth="1"/>
  </cols>
  <sheetData>
    <row r="1" spans="1:64" x14ac:dyDescent="0.25">
      <c r="A1" s="13" t="s">
        <v>0</v>
      </c>
      <c r="B1" s="13" t="s">
        <v>1</v>
      </c>
      <c r="C1" s="31" t="s">
        <v>2</v>
      </c>
      <c r="D1" s="22" t="s">
        <v>3</v>
      </c>
      <c r="E1" s="13" t="s">
        <v>4</v>
      </c>
      <c r="F1" s="13" t="s">
        <v>5</v>
      </c>
      <c r="G1" s="22" t="s">
        <v>6</v>
      </c>
      <c r="H1" s="22" t="s">
        <v>7</v>
      </c>
      <c r="I1" s="27" t="s">
        <v>8</v>
      </c>
      <c r="J1" s="22" t="s">
        <v>9</v>
      </c>
      <c r="K1" s="22" t="s">
        <v>10</v>
      </c>
      <c r="L1" s="22" t="s">
        <v>11</v>
      </c>
      <c r="M1" s="35" t="s">
        <v>12</v>
      </c>
      <c r="N1" s="38" t="s">
        <v>13</v>
      </c>
      <c r="O1" s="42" t="s">
        <v>14</v>
      </c>
      <c r="P1" s="42" t="s">
        <v>15</v>
      </c>
      <c r="Q1" s="22" t="s">
        <v>16</v>
      </c>
      <c r="R1" s="22" t="s">
        <v>17</v>
      </c>
      <c r="S1" s="47" t="s">
        <v>18</v>
      </c>
      <c r="T1" s="42" t="s">
        <v>19</v>
      </c>
      <c r="U1" s="15" t="s">
        <v>20</v>
      </c>
      <c r="V1" s="13" t="s">
        <v>21</v>
      </c>
      <c r="W1" s="13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3" t="s">
        <v>27</v>
      </c>
      <c r="AC1" s="13" t="s">
        <v>28</v>
      </c>
      <c r="AD1" s="13" t="s">
        <v>29</v>
      </c>
      <c r="AE1" s="13" t="s">
        <v>30</v>
      </c>
      <c r="AF1" s="13" t="s">
        <v>31</v>
      </c>
      <c r="AG1" s="13" t="s">
        <v>110</v>
      </c>
      <c r="AH1" s="13" t="s">
        <v>111</v>
      </c>
      <c r="AI1" s="13" t="s">
        <v>112</v>
      </c>
      <c r="AJ1" s="13" t="s">
        <v>113</v>
      </c>
      <c r="AK1" s="13" t="s">
        <v>114</v>
      </c>
      <c r="AL1" s="13" t="s">
        <v>115</v>
      </c>
      <c r="AM1" s="13" t="s">
        <v>116</v>
      </c>
      <c r="AN1" s="13" t="s">
        <v>117</v>
      </c>
      <c r="AO1" s="13" t="s">
        <v>118</v>
      </c>
      <c r="AP1" s="13" t="s">
        <v>119</v>
      </c>
      <c r="AQ1" s="13" t="s">
        <v>120</v>
      </c>
      <c r="AR1" s="13" t="s">
        <v>121</v>
      </c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</row>
    <row r="2" spans="1:64" s="53" customFormat="1" x14ac:dyDescent="0.25">
      <c r="A2" s="53" t="s">
        <v>181</v>
      </c>
      <c r="B2" s="53" t="s">
        <v>122</v>
      </c>
      <c r="C2" s="54">
        <v>45121</v>
      </c>
      <c r="D2" s="55">
        <v>81000</v>
      </c>
      <c r="E2" s="53" t="s">
        <v>32</v>
      </c>
      <c r="F2" s="53" t="s">
        <v>38</v>
      </c>
      <c r="G2" s="55">
        <v>81000</v>
      </c>
      <c r="H2" s="55">
        <v>21000</v>
      </c>
      <c r="I2" s="56">
        <f>+(H2/G2)*100</f>
        <v>25.925925925925924</v>
      </c>
      <c r="J2" s="55">
        <v>42000</v>
      </c>
      <c r="K2" s="55">
        <v>81000</v>
      </c>
      <c r="L2" s="55">
        <v>42000</v>
      </c>
      <c r="M2" s="57">
        <v>140</v>
      </c>
      <c r="N2" s="58">
        <v>200</v>
      </c>
      <c r="O2" s="59">
        <v>0.55000000000000004</v>
      </c>
      <c r="P2" s="59">
        <v>0.55000000000000004</v>
      </c>
      <c r="Q2" s="55">
        <f>+D2/M2</f>
        <v>578.57142857142856</v>
      </c>
      <c r="R2" s="55">
        <f>+D2/O2</f>
        <v>147272.72727272726</v>
      </c>
      <c r="S2" s="60">
        <f>+D2/(M2*N2)</f>
        <v>2.8928571428571428</v>
      </c>
      <c r="T2" s="59">
        <v>200</v>
      </c>
      <c r="U2" s="61" t="s">
        <v>123</v>
      </c>
      <c r="V2" s="53" t="s">
        <v>124</v>
      </c>
      <c r="W2" s="53" t="s">
        <v>125</v>
      </c>
      <c r="X2" s="53" t="s">
        <v>126</v>
      </c>
      <c r="Y2" s="53">
        <v>0</v>
      </c>
      <c r="Z2" s="53">
        <v>0</v>
      </c>
      <c r="AA2" s="53" t="s">
        <v>34</v>
      </c>
      <c r="AB2" s="53" t="s">
        <v>127</v>
      </c>
      <c r="AC2" s="62" t="s">
        <v>39</v>
      </c>
      <c r="AD2" s="53" t="s">
        <v>128</v>
      </c>
      <c r="AL2" s="63"/>
      <c r="BC2" s="63"/>
      <c r="BE2" s="63"/>
    </row>
    <row r="3" spans="1:64" s="53" customFormat="1" x14ac:dyDescent="0.25">
      <c r="A3" s="53" t="s">
        <v>129</v>
      </c>
      <c r="C3" s="54">
        <v>45331</v>
      </c>
      <c r="D3" s="55">
        <v>120000</v>
      </c>
      <c r="E3" s="53" t="s">
        <v>32</v>
      </c>
      <c r="F3" s="53" t="s">
        <v>33</v>
      </c>
      <c r="G3" s="55">
        <v>120000</v>
      </c>
      <c r="H3" s="55">
        <v>39440</v>
      </c>
      <c r="I3" s="56">
        <f t="shared" ref="I3:I15" si="0">+(H3/G3)*100</f>
        <v>32.866666666666667</v>
      </c>
      <c r="J3" s="55">
        <v>78870</v>
      </c>
      <c r="K3" s="55">
        <v>120000</v>
      </c>
      <c r="L3" s="55">
        <v>78870</v>
      </c>
      <c r="M3" s="57">
        <v>133.35</v>
      </c>
      <c r="N3" s="58">
        <v>454.39001500000001</v>
      </c>
      <c r="O3" s="59">
        <v>1.39</v>
      </c>
      <c r="P3" s="59">
        <v>1.39</v>
      </c>
      <c r="Q3" s="55">
        <f t="shared" ref="Q3:Q15" si="1">+D3/M3</f>
        <v>899.88751406074243</v>
      </c>
      <c r="R3" s="55">
        <f t="shared" ref="R3:R15" si="2">+D3/O3</f>
        <v>86330.935251798568</v>
      </c>
      <c r="S3" s="60">
        <f t="shared" ref="S3:S15" si="3">+D3/(M3*N3)</f>
        <v>1.9804297725616669</v>
      </c>
      <c r="T3" s="59">
        <v>133.35</v>
      </c>
      <c r="U3" s="61" t="s">
        <v>43</v>
      </c>
      <c r="V3" s="53" t="s">
        <v>130</v>
      </c>
      <c r="X3" s="53" t="s">
        <v>131</v>
      </c>
      <c r="Y3" s="53">
        <v>0</v>
      </c>
      <c r="Z3" s="53">
        <v>1</v>
      </c>
      <c r="AA3" s="53" t="s">
        <v>34</v>
      </c>
      <c r="AB3" s="53" t="s">
        <v>127</v>
      </c>
      <c r="AC3" s="62" t="s">
        <v>39</v>
      </c>
    </row>
    <row r="4" spans="1:64" s="53" customFormat="1" x14ac:dyDescent="0.25">
      <c r="A4" s="53" t="s">
        <v>132</v>
      </c>
      <c r="B4" s="53" t="s">
        <v>133</v>
      </c>
      <c r="C4" s="54">
        <v>45124</v>
      </c>
      <c r="D4" s="55">
        <v>75300</v>
      </c>
      <c r="E4" s="53" t="s">
        <v>32</v>
      </c>
      <c r="F4" s="53" t="s">
        <v>33</v>
      </c>
      <c r="G4" s="55">
        <v>75300</v>
      </c>
      <c r="H4" s="55">
        <v>40000</v>
      </c>
      <c r="I4" s="56">
        <f t="shared" si="0"/>
        <v>53.120849933598933</v>
      </c>
      <c r="J4" s="55">
        <v>80000</v>
      </c>
      <c r="K4" s="55">
        <v>75300</v>
      </c>
      <c r="L4" s="55">
        <v>80000</v>
      </c>
      <c r="M4" s="57">
        <v>112</v>
      </c>
      <c r="N4" s="58">
        <v>160</v>
      </c>
      <c r="O4" s="59">
        <v>0.41099999999999998</v>
      </c>
      <c r="P4" s="59">
        <v>0.41099999999999998</v>
      </c>
      <c r="Q4" s="55">
        <f t="shared" si="1"/>
        <v>672.32142857142856</v>
      </c>
      <c r="R4" s="55">
        <f t="shared" si="2"/>
        <v>183211.6788321168</v>
      </c>
      <c r="S4" s="60">
        <f t="shared" si="3"/>
        <v>4.2020089285714288</v>
      </c>
      <c r="T4" s="59">
        <v>112</v>
      </c>
      <c r="U4" s="61" t="s">
        <v>134</v>
      </c>
      <c r="V4" s="53" t="s">
        <v>135</v>
      </c>
      <c r="X4" s="53" t="s">
        <v>136</v>
      </c>
      <c r="Y4" s="53">
        <v>0</v>
      </c>
      <c r="Z4" s="53">
        <v>1</v>
      </c>
      <c r="AA4" s="64">
        <v>45086</v>
      </c>
      <c r="AB4" s="53" t="s">
        <v>127</v>
      </c>
      <c r="AC4" s="62" t="s">
        <v>39</v>
      </c>
      <c r="AD4" s="53" t="s">
        <v>137</v>
      </c>
    </row>
    <row r="5" spans="1:64" s="53" customFormat="1" x14ac:dyDescent="0.25">
      <c r="A5" s="53" t="s">
        <v>138</v>
      </c>
      <c r="B5" s="53" t="s">
        <v>139</v>
      </c>
      <c r="C5" s="54">
        <v>45352</v>
      </c>
      <c r="D5" s="55">
        <v>160000</v>
      </c>
      <c r="E5" s="53" t="s">
        <v>32</v>
      </c>
      <c r="F5" s="53" t="s">
        <v>33</v>
      </c>
      <c r="G5" s="55">
        <v>160000</v>
      </c>
      <c r="H5" s="55">
        <v>37130</v>
      </c>
      <c r="I5" s="56">
        <f t="shared" si="0"/>
        <v>23.206250000000001</v>
      </c>
      <c r="J5" s="55">
        <v>74250</v>
      </c>
      <c r="K5" s="55">
        <v>160000</v>
      </c>
      <c r="L5" s="55">
        <v>74250</v>
      </c>
      <c r="M5" s="57">
        <v>125</v>
      </c>
      <c r="N5" s="58">
        <v>435</v>
      </c>
      <c r="O5" s="59">
        <v>1.25</v>
      </c>
      <c r="P5" s="59">
        <v>1.25</v>
      </c>
      <c r="Q5" s="55">
        <f t="shared" si="1"/>
        <v>1280</v>
      </c>
      <c r="R5" s="55">
        <f t="shared" si="2"/>
        <v>128000</v>
      </c>
      <c r="S5" s="60">
        <f t="shared" si="3"/>
        <v>2.9425287356321839</v>
      </c>
      <c r="T5" s="59">
        <v>125</v>
      </c>
      <c r="U5" s="61" t="s">
        <v>140</v>
      </c>
      <c r="V5" s="53" t="s">
        <v>142</v>
      </c>
      <c r="X5" s="53" t="s">
        <v>141</v>
      </c>
      <c r="Y5" s="53">
        <v>0</v>
      </c>
      <c r="Z5" s="53">
        <v>0</v>
      </c>
      <c r="AA5" s="53" t="s">
        <v>34</v>
      </c>
      <c r="AB5" s="53" t="s">
        <v>127</v>
      </c>
      <c r="AC5" s="62" t="s">
        <v>39</v>
      </c>
    </row>
    <row r="6" spans="1:64" s="53" customFormat="1" x14ac:dyDescent="0.25">
      <c r="A6" s="53" t="s">
        <v>143</v>
      </c>
      <c r="B6" s="53" t="s">
        <v>144</v>
      </c>
      <c r="C6" s="54">
        <v>45282</v>
      </c>
      <c r="D6" s="55">
        <v>120000</v>
      </c>
      <c r="E6" s="53" t="s">
        <v>32</v>
      </c>
      <c r="F6" s="53" t="s">
        <v>33</v>
      </c>
      <c r="G6" s="55">
        <v>120000</v>
      </c>
      <c r="H6" s="55">
        <v>27720</v>
      </c>
      <c r="I6" s="56">
        <f t="shared" si="0"/>
        <v>23.1</v>
      </c>
      <c r="J6" s="55">
        <v>55440</v>
      </c>
      <c r="K6" s="55">
        <v>120000</v>
      </c>
      <c r="L6" s="55">
        <v>55440</v>
      </c>
      <c r="M6" s="57">
        <v>128</v>
      </c>
      <c r="N6" s="58">
        <v>286</v>
      </c>
      <c r="O6" s="59">
        <v>0.84</v>
      </c>
      <c r="P6" s="59">
        <v>0.84</v>
      </c>
      <c r="Q6" s="55">
        <f t="shared" si="1"/>
        <v>937.5</v>
      </c>
      <c r="R6" s="55">
        <f t="shared" si="2"/>
        <v>142857.14285714287</v>
      </c>
      <c r="S6" s="60">
        <f t="shared" si="3"/>
        <v>3.2779720279720279</v>
      </c>
      <c r="T6" s="59">
        <v>128</v>
      </c>
      <c r="U6" s="61" t="s">
        <v>145</v>
      </c>
      <c r="V6" s="53" t="s">
        <v>146</v>
      </c>
      <c r="X6" s="53" t="s">
        <v>147</v>
      </c>
      <c r="Y6" s="53">
        <v>0</v>
      </c>
      <c r="Z6" s="53">
        <v>1</v>
      </c>
      <c r="AA6" s="53" t="s">
        <v>34</v>
      </c>
      <c r="AB6" s="53" t="s">
        <v>127</v>
      </c>
      <c r="AC6" s="62" t="s">
        <v>39</v>
      </c>
    </row>
    <row r="7" spans="1:64" s="53" customFormat="1" x14ac:dyDescent="0.25">
      <c r="A7" s="53" t="s">
        <v>72</v>
      </c>
      <c r="B7" s="53" t="s">
        <v>73</v>
      </c>
      <c r="C7" s="54">
        <v>45078</v>
      </c>
      <c r="D7" s="55">
        <v>190000</v>
      </c>
      <c r="E7" s="53" t="s">
        <v>32</v>
      </c>
      <c r="F7" s="53" t="s">
        <v>33</v>
      </c>
      <c r="G7" s="55">
        <v>190000</v>
      </c>
      <c r="H7" s="55">
        <v>85140</v>
      </c>
      <c r="I7" s="56">
        <f t="shared" si="0"/>
        <v>44.810526315789474</v>
      </c>
      <c r="J7" s="55">
        <v>170280</v>
      </c>
      <c r="K7" s="55">
        <v>190000</v>
      </c>
      <c r="L7" s="55">
        <v>170280</v>
      </c>
      <c r="M7" s="57">
        <v>323.14499999999998</v>
      </c>
      <c r="N7" s="58">
        <v>626.24499500000002</v>
      </c>
      <c r="O7" s="59">
        <v>4.16</v>
      </c>
      <c r="P7" s="59">
        <v>4.16</v>
      </c>
      <c r="Q7" s="55">
        <f t="shared" si="1"/>
        <v>587.97134413343861</v>
      </c>
      <c r="R7" s="55">
        <f t="shared" si="2"/>
        <v>45673.076923076922</v>
      </c>
      <c r="S7" s="60">
        <f t="shared" si="3"/>
        <v>0.93888390139299804</v>
      </c>
      <c r="T7" s="59">
        <v>323.14499999999998</v>
      </c>
      <c r="U7" s="61" t="s">
        <v>70</v>
      </c>
      <c r="V7" s="53" t="s">
        <v>148</v>
      </c>
      <c r="X7" s="53" t="s">
        <v>71</v>
      </c>
      <c r="Y7" s="53">
        <v>0</v>
      </c>
      <c r="Z7" s="53">
        <v>1</v>
      </c>
      <c r="AA7" s="64">
        <v>42969</v>
      </c>
      <c r="AB7" s="53" t="s">
        <v>127</v>
      </c>
      <c r="AC7" s="62" t="s">
        <v>39</v>
      </c>
    </row>
    <row r="8" spans="1:64" s="53" customFormat="1" x14ac:dyDescent="0.25">
      <c r="A8" s="53" t="s">
        <v>149</v>
      </c>
      <c r="C8" s="54">
        <v>45328</v>
      </c>
      <c r="D8" s="55">
        <v>47000</v>
      </c>
      <c r="E8" s="53" t="s">
        <v>150</v>
      </c>
      <c r="F8" s="53" t="s">
        <v>33</v>
      </c>
      <c r="G8" s="55">
        <v>47000</v>
      </c>
      <c r="H8" s="55">
        <v>18560</v>
      </c>
      <c r="I8" s="56">
        <f t="shared" si="0"/>
        <v>39.48936170212766</v>
      </c>
      <c r="J8" s="55">
        <v>37125</v>
      </c>
      <c r="K8" s="55">
        <v>47000</v>
      </c>
      <c r="L8" s="55">
        <v>37125</v>
      </c>
      <c r="M8" s="57">
        <v>96</v>
      </c>
      <c r="N8" s="58">
        <v>201</v>
      </c>
      <c r="O8" s="59">
        <v>0.443</v>
      </c>
      <c r="P8" s="59">
        <v>0.443</v>
      </c>
      <c r="Q8" s="55">
        <f t="shared" si="1"/>
        <v>489.58333333333331</v>
      </c>
      <c r="R8" s="55">
        <f t="shared" si="2"/>
        <v>106094.80812641083</v>
      </c>
      <c r="S8" s="60">
        <f t="shared" si="3"/>
        <v>2.4357379767827529</v>
      </c>
      <c r="T8" s="59">
        <v>96</v>
      </c>
      <c r="U8" s="61" t="s">
        <v>151</v>
      </c>
      <c r="V8" s="53" t="s">
        <v>152</v>
      </c>
      <c r="X8" s="53" t="s">
        <v>153</v>
      </c>
      <c r="Y8" s="53">
        <v>0</v>
      </c>
      <c r="Z8" s="53">
        <v>1</v>
      </c>
      <c r="AA8" s="53" t="s">
        <v>34</v>
      </c>
      <c r="AB8" s="53" t="s">
        <v>127</v>
      </c>
      <c r="AC8" s="62" t="s">
        <v>39</v>
      </c>
      <c r="AD8" s="53" t="s">
        <v>36</v>
      </c>
    </row>
    <row r="9" spans="1:64" s="53" customFormat="1" x14ac:dyDescent="0.25">
      <c r="A9" s="53" t="s">
        <v>154</v>
      </c>
      <c r="B9" s="53" t="s">
        <v>155</v>
      </c>
      <c r="C9" s="54">
        <v>45156</v>
      </c>
      <c r="D9" s="55">
        <v>32000</v>
      </c>
      <c r="E9" s="53" t="s">
        <v>32</v>
      </c>
      <c r="F9" s="53" t="s">
        <v>33</v>
      </c>
      <c r="G9" s="55">
        <v>32000</v>
      </c>
      <c r="H9" s="55">
        <v>26810</v>
      </c>
      <c r="I9" s="56">
        <f t="shared" si="0"/>
        <v>83.78125</v>
      </c>
      <c r="J9" s="55">
        <v>53625</v>
      </c>
      <c r="K9" s="55">
        <v>32000</v>
      </c>
      <c r="L9" s="55">
        <v>53625</v>
      </c>
      <c r="M9" s="57">
        <v>59.284999999999997</v>
      </c>
      <c r="N9" s="58">
        <v>271.27999899999998</v>
      </c>
      <c r="O9" s="59">
        <v>0.36899999999999999</v>
      </c>
      <c r="P9" s="59">
        <v>0.36899999999999999</v>
      </c>
      <c r="Q9" s="55">
        <f t="shared" si="1"/>
        <v>539.76553934384754</v>
      </c>
      <c r="R9" s="55">
        <f t="shared" si="2"/>
        <v>86720.867208672091</v>
      </c>
      <c r="S9" s="60">
        <f t="shared" si="3"/>
        <v>1.9896989875167597</v>
      </c>
      <c r="T9" s="59">
        <v>59.284999999999997</v>
      </c>
      <c r="U9" s="61" t="s">
        <v>156</v>
      </c>
      <c r="V9" s="53" t="s">
        <v>157</v>
      </c>
      <c r="X9" s="53" t="s">
        <v>75</v>
      </c>
      <c r="Y9" s="53">
        <v>0</v>
      </c>
      <c r="Z9" s="53">
        <v>1</v>
      </c>
      <c r="AA9" s="64">
        <v>39449</v>
      </c>
      <c r="AB9" s="53" t="s">
        <v>127</v>
      </c>
      <c r="AC9" s="62" t="s">
        <v>39</v>
      </c>
      <c r="AD9" s="53" t="s">
        <v>158</v>
      </c>
    </row>
    <row r="10" spans="1:64" s="53" customFormat="1" x14ac:dyDescent="0.25">
      <c r="A10" s="53" t="s">
        <v>159</v>
      </c>
      <c r="B10" s="53" t="s">
        <v>160</v>
      </c>
      <c r="C10" s="54">
        <v>45114</v>
      </c>
      <c r="D10" s="55">
        <v>160000</v>
      </c>
      <c r="E10" s="53" t="s">
        <v>32</v>
      </c>
      <c r="F10" s="53" t="s">
        <v>33</v>
      </c>
      <c r="G10" s="55">
        <v>160000</v>
      </c>
      <c r="H10" s="55">
        <v>55000</v>
      </c>
      <c r="I10" s="56">
        <f t="shared" si="0"/>
        <v>34.375</v>
      </c>
      <c r="J10" s="55">
        <v>110000</v>
      </c>
      <c r="K10" s="55">
        <v>160000</v>
      </c>
      <c r="L10" s="55">
        <v>110000</v>
      </c>
      <c r="M10" s="57">
        <v>120</v>
      </c>
      <c r="N10" s="58">
        <v>167</v>
      </c>
      <c r="O10" s="59">
        <v>0.46</v>
      </c>
      <c r="P10" s="59">
        <v>0.46</v>
      </c>
      <c r="Q10" s="55">
        <f t="shared" si="1"/>
        <v>1333.3333333333333</v>
      </c>
      <c r="R10" s="55">
        <f t="shared" si="2"/>
        <v>347826.08695652173</v>
      </c>
      <c r="S10" s="60">
        <f t="shared" si="3"/>
        <v>7.9840319361277441</v>
      </c>
      <c r="T10" s="59">
        <v>120</v>
      </c>
      <c r="U10" s="61" t="s">
        <v>161</v>
      </c>
      <c r="V10" s="53" t="s">
        <v>162</v>
      </c>
      <c r="X10" s="53" t="s">
        <v>163</v>
      </c>
      <c r="Y10" s="53">
        <v>0</v>
      </c>
      <c r="Z10" s="53">
        <v>0</v>
      </c>
      <c r="AA10" s="64">
        <v>44959</v>
      </c>
      <c r="AB10" s="53" t="s">
        <v>127</v>
      </c>
      <c r="AC10" s="62" t="s">
        <v>39</v>
      </c>
      <c r="AD10" s="53" t="s">
        <v>164</v>
      </c>
    </row>
    <row r="11" spans="1:64" s="53" customFormat="1" x14ac:dyDescent="0.25">
      <c r="A11" s="53" t="s">
        <v>165</v>
      </c>
      <c r="B11" s="53" t="s">
        <v>166</v>
      </c>
      <c r="C11" s="54">
        <v>45114</v>
      </c>
      <c r="D11" s="55">
        <v>155000</v>
      </c>
      <c r="E11" s="53" t="s">
        <v>32</v>
      </c>
      <c r="F11" s="53" t="s">
        <v>33</v>
      </c>
      <c r="G11" s="55">
        <v>155000</v>
      </c>
      <c r="H11" s="55">
        <v>55000</v>
      </c>
      <c r="I11" s="56">
        <f t="shared" si="0"/>
        <v>35.483870967741936</v>
      </c>
      <c r="J11" s="55">
        <v>110000</v>
      </c>
      <c r="K11" s="55">
        <v>155000</v>
      </c>
      <c r="L11" s="55">
        <v>110000</v>
      </c>
      <c r="M11" s="57">
        <v>100</v>
      </c>
      <c r="N11" s="58">
        <v>200</v>
      </c>
      <c r="O11" s="59">
        <v>0.45900000000000002</v>
      </c>
      <c r="P11" s="59">
        <v>0.45900000000000002</v>
      </c>
      <c r="Q11" s="55">
        <f t="shared" si="1"/>
        <v>1550</v>
      </c>
      <c r="R11" s="55">
        <f t="shared" si="2"/>
        <v>337690.63180827885</v>
      </c>
      <c r="S11" s="60">
        <f t="shared" si="3"/>
        <v>7.75</v>
      </c>
      <c r="T11" s="59">
        <v>100</v>
      </c>
      <c r="U11" s="61" t="s">
        <v>161</v>
      </c>
      <c r="V11" s="53" t="s">
        <v>167</v>
      </c>
      <c r="X11" s="53" t="s">
        <v>163</v>
      </c>
      <c r="Y11" s="53">
        <v>0</v>
      </c>
      <c r="Z11" s="53">
        <v>0</v>
      </c>
      <c r="AA11" s="64">
        <v>44959</v>
      </c>
      <c r="AB11" s="53" t="s">
        <v>127</v>
      </c>
      <c r="AC11" s="62" t="s">
        <v>39</v>
      </c>
      <c r="AD11" s="53" t="s">
        <v>164</v>
      </c>
    </row>
    <row r="12" spans="1:64" s="53" customFormat="1" x14ac:dyDescent="0.25">
      <c r="A12" s="53" t="s">
        <v>165</v>
      </c>
      <c r="B12" s="53" t="s">
        <v>166</v>
      </c>
      <c r="C12" s="54">
        <v>45252</v>
      </c>
      <c r="D12" s="55">
        <v>185000</v>
      </c>
      <c r="E12" s="53" t="s">
        <v>41</v>
      </c>
      <c r="F12" s="53" t="s">
        <v>33</v>
      </c>
      <c r="G12" s="55">
        <v>185000</v>
      </c>
      <c r="H12" s="55">
        <v>55000</v>
      </c>
      <c r="I12" s="56">
        <f t="shared" si="0"/>
        <v>29.72972972972973</v>
      </c>
      <c r="J12" s="55">
        <v>110000</v>
      </c>
      <c r="K12" s="55">
        <v>185000</v>
      </c>
      <c r="L12" s="55">
        <v>110000</v>
      </c>
      <c r="M12" s="57">
        <v>100</v>
      </c>
      <c r="N12" s="58">
        <v>200</v>
      </c>
      <c r="O12" s="59">
        <v>0.45900000000000002</v>
      </c>
      <c r="P12" s="59">
        <v>0.45900000000000002</v>
      </c>
      <c r="Q12" s="55">
        <f t="shared" si="1"/>
        <v>1850</v>
      </c>
      <c r="R12" s="55">
        <f t="shared" si="2"/>
        <v>403050.10893246188</v>
      </c>
      <c r="S12" s="60">
        <f t="shared" si="3"/>
        <v>9.25</v>
      </c>
      <c r="T12" s="59">
        <v>100</v>
      </c>
      <c r="U12" s="61" t="s">
        <v>161</v>
      </c>
      <c r="V12" s="53" t="s">
        <v>168</v>
      </c>
      <c r="X12" s="53" t="s">
        <v>163</v>
      </c>
      <c r="Y12" s="53">
        <v>0</v>
      </c>
      <c r="Z12" s="53">
        <v>0</v>
      </c>
      <c r="AA12" s="64">
        <v>44959</v>
      </c>
      <c r="AB12" s="53" t="s">
        <v>127</v>
      </c>
      <c r="AC12" s="62" t="s">
        <v>39</v>
      </c>
      <c r="AD12" s="53" t="s">
        <v>164</v>
      </c>
    </row>
    <row r="13" spans="1:64" s="53" customFormat="1" x14ac:dyDescent="0.25">
      <c r="A13" s="53" t="s">
        <v>169</v>
      </c>
      <c r="B13" s="53" t="s">
        <v>170</v>
      </c>
      <c r="C13" s="54">
        <v>45133</v>
      </c>
      <c r="D13" s="55">
        <v>190000</v>
      </c>
      <c r="E13" s="53" t="s">
        <v>32</v>
      </c>
      <c r="F13" s="53" t="s">
        <v>171</v>
      </c>
      <c r="G13" s="55">
        <v>190000</v>
      </c>
      <c r="H13" s="55">
        <v>55000</v>
      </c>
      <c r="I13" s="56">
        <f t="shared" si="0"/>
        <v>28.947368421052634</v>
      </c>
      <c r="J13" s="55">
        <v>110000</v>
      </c>
      <c r="K13" s="55">
        <v>190000</v>
      </c>
      <c r="L13" s="55">
        <v>110000</v>
      </c>
      <c r="M13" s="57">
        <v>100</v>
      </c>
      <c r="N13" s="58">
        <v>200</v>
      </c>
      <c r="O13" s="59">
        <v>0.45900000000000002</v>
      </c>
      <c r="P13" s="59">
        <v>0.45900000000000002</v>
      </c>
      <c r="Q13" s="55">
        <f t="shared" si="1"/>
        <v>1900</v>
      </c>
      <c r="R13" s="55">
        <f t="shared" si="2"/>
        <v>413943.35511982569</v>
      </c>
      <c r="S13" s="60">
        <f t="shared" si="3"/>
        <v>9.5</v>
      </c>
      <c r="T13" s="59">
        <v>100</v>
      </c>
      <c r="U13" s="61" t="s">
        <v>161</v>
      </c>
      <c r="V13" s="53" t="s">
        <v>172</v>
      </c>
      <c r="X13" s="53" t="s">
        <v>163</v>
      </c>
      <c r="Y13" s="53">
        <v>0</v>
      </c>
      <c r="Z13" s="53">
        <v>0</v>
      </c>
      <c r="AA13" s="64">
        <v>44959</v>
      </c>
      <c r="AB13" s="53" t="s">
        <v>127</v>
      </c>
      <c r="AC13" s="62" t="s">
        <v>39</v>
      </c>
      <c r="AD13" s="53" t="s">
        <v>164</v>
      </c>
    </row>
    <row r="14" spans="1:64" s="53" customFormat="1" x14ac:dyDescent="0.25">
      <c r="A14" s="53" t="s">
        <v>173</v>
      </c>
      <c r="B14" s="53" t="s">
        <v>174</v>
      </c>
      <c r="C14" s="54">
        <v>45351</v>
      </c>
      <c r="D14" s="55">
        <v>153000</v>
      </c>
      <c r="E14" s="53" t="s">
        <v>32</v>
      </c>
      <c r="F14" s="53" t="s">
        <v>33</v>
      </c>
      <c r="G14" s="55">
        <v>153000</v>
      </c>
      <c r="H14" s="55">
        <v>30940</v>
      </c>
      <c r="I14" s="56">
        <f t="shared" si="0"/>
        <v>20.222222222222221</v>
      </c>
      <c r="J14" s="55">
        <v>61875</v>
      </c>
      <c r="K14" s="55">
        <v>153000</v>
      </c>
      <c r="L14" s="55">
        <v>61875</v>
      </c>
      <c r="M14" s="57">
        <v>180</v>
      </c>
      <c r="N14" s="58">
        <v>363</v>
      </c>
      <c r="O14" s="59">
        <v>1.5</v>
      </c>
      <c r="P14" s="59">
        <v>1.5</v>
      </c>
      <c r="Q14" s="55">
        <f t="shared" si="1"/>
        <v>850</v>
      </c>
      <c r="R14" s="55">
        <f t="shared" si="2"/>
        <v>102000</v>
      </c>
      <c r="S14" s="60">
        <f t="shared" si="3"/>
        <v>2.3415977961432506</v>
      </c>
      <c r="T14" s="59">
        <v>180</v>
      </c>
      <c r="U14" s="61" t="s">
        <v>175</v>
      </c>
      <c r="V14" s="53" t="s">
        <v>176</v>
      </c>
      <c r="X14" s="53" t="s">
        <v>153</v>
      </c>
      <c r="Y14" s="53">
        <v>0</v>
      </c>
      <c r="Z14" s="53">
        <v>0</v>
      </c>
      <c r="AA14" s="53" t="s">
        <v>34</v>
      </c>
      <c r="AB14" s="53" t="s">
        <v>127</v>
      </c>
      <c r="AC14" s="62" t="s">
        <v>39</v>
      </c>
    </row>
    <row r="15" spans="1:64" s="53" customFormat="1" ht="15.75" thickBot="1" x14ac:dyDescent="0.3">
      <c r="A15" s="53" t="s">
        <v>177</v>
      </c>
      <c r="B15" s="53" t="s">
        <v>178</v>
      </c>
      <c r="C15" s="54">
        <v>45351</v>
      </c>
      <c r="D15" s="55">
        <v>9000</v>
      </c>
      <c r="E15" s="53" t="s">
        <v>32</v>
      </c>
      <c r="F15" s="53" t="s">
        <v>33</v>
      </c>
      <c r="G15" s="55">
        <v>9000</v>
      </c>
      <c r="H15" s="55">
        <v>18560</v>
      </c>
      <c r="I15" s="56">
        <f t="shared" si="0"/>
        <v>206.22222222222223</v>
      </c>
      <c r="J15" s="55">
        <v>37125</v>
      </c>
      <c r="K15" s="55">
        <v>9000</v>
      </c>
      <c r="L15" s="55">
        <v>37125</v>
      </c>
      <c r="M15" s="57">
        <v>75</v>
      </c>
      <c r="N15" s="58">
        <v>123</v>
      </c>
      <c r="O15" s="59">
        <v>0.21199999999999999</v>
      </c>
      <c r="P15" s="59">
        <v>0.21199999999999999</v>
      </c>
      <c r="Q15" s="55">
        <f t="shared" si="1"/>
        <v>120</v>
      </c>
      <c r="R15" s="55">
        <f t="shared" si="2"/>
        <v>42452.830188679247</v>
      </c>
      <c r="S15" s="60">
        <f t="shared" si="3"/>
        <v>0.97560975609756095</v>
      </c>
      <c r="T15" s="59">
        <v>75</v>
      </c>
      <c r="U15" s="61" t="s">
        <v>179</v>
      </c>
      <c r="V15" s="53" t="s">
        <v>180</v>
      </c>
      <c r="X15" s="53" t="s">
        <v>153</v>
      </c>
      <c r="Y15" s="53">
        <v>0</v>
      </c>
      <c r="Z15" s="53">
        <v>1</v>
      </c>
      <c r="AA15" s="53" t="s">
        <v>34</v>
      </c>
      <c r="AB15" s="53" t="s">
        <v>127</v>
      </c>
      <c r="AC15" s="62" t="s">
        <v>39</v>
      </c>
      <c r="AD15" s="53" t="s">
        <v>36</v>
      </c>
    </row>
    <row r="16" spans="1:64" ht="15.75" thickTop="1" x14ac:dyDescent="0.25">
      <c r="A16" s="16"/>
      <c r="B16" s="16"/>
      <c r="C16" s="32" t="s">
        <v>101</v>
      </c>
      <c r="D16" s="24">
        <v>1784301</v>
      </c>
      <c r="E16" s="16"/>
      <c r="F16" s="16"/>
      <c r="G16" s="24">
        <v>1784301</v>
      </c>
      <c r="H16" s="24">
        <v>594440</v>
      </c>
      <c r="I16" s="28"/>
      <c r="J16" s="24">
        <v>1188859</v>
      </c>
      <c r="K16" s="24">
        <v>1784301</v>
      </c>
      <c r="L16" s="24">
        <v>1188859</v>
      </c>
      <c r="M16" s="36">
        <v>1963.78</v>
      </c>
      <c r="N16" s="39"/>
      <c r="O16" s="44">
        <v>14.260999999999999</v>
      </c>
      <c r="P16" s="44">
        <v>14.352999999999998</v>
      </c>
      <c r="Q16" s="24"/>
      <c r="R16" s="24"/>
      <c r="S16" s="49"/>
      <c r="T16" s="44"/>
      <c r="U16" s="17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</row>
    <row r="17" spans="1:44" x14ac:dyDescent="0.25">
      <c r="A17" s="18"/>
      <c r="B17" s="18"/>
      <c r="C17" s="33"/>
      <c r="D17" s="25"/>
      <c r="E17" s="18"/>
      <c r="F17" s="18"/>
      <c r="G17" s="25"/>
      <c r="H17" s="25" t="s">
        <v>102</v>
      </c>
      <c r="I17" s="29">
        <v>33.315006829004744</v>
      </c>
      <c r="J17" s="25"/>
      <c r="K17" s="25"/>
      <c r="L17" s="25" t="s">
        <v>103</v>
      </c>
      <c r="M17" s="37"/>
      <c r="N17" s="40"/>
      <c r="O17" s="45" t="s">
        <v>103</v>
      </c>
      <c r="P17" s="45"/>
      <c r="Q17" s="25"/>
      <c r="R17" s="25" t="s">
        <v>103</v>
      </c>
      <c r="S17" s="50"/>
      <c r="T17" s="45"/>
      <c r="U17" s="19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</row>
    <row r="18" spans="1:44" x14ac:dyDescent="0.25">
      <c r="A18" s="20"/>
      <c r="B18" s="20"/>
      <c r="C18" s="34"/>
      <c r="D18" s="26"/>
      <c r="E18" s="20"/>
      <c r="F18" s="20"/>
      <c r="G18" s="26"/>
      <c r="H18" s="26" t="s">
        <v>104</v>
      </c>
      <c r="I18" s="30">
        <v>100238.32425648961</v>
      </c>
      <c r="J18" s="26"/>
      <c r="K18" s="26"/>
      <c r="L18" s="26" t="s">
        <v>105</v>
      </c>
      <c r="M18" s="52">
        <v>908.60534275733539</v>
      </c>
      <c r="N18" s="41"/>
      <c r="O18" s="46" t="s">
        <v>106</v>
      </c>
      <c r="P18" s="46">
        <v>125117.52331533554</v>
      </c>
      <c r="Q18" s="26"/>
      <c r="R18" s="26" t="s">
        <v>107</v>
      </c>
      <c r="S18" s="51">
        <v>2.8723031064126614</v>
      </c>
      <c r="T18" s="46"/>
      <c r="U18" s="21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48AE3-0679-4879-BD40-177AA32EDCE0}">
  <sheetPr>
    <pageSetUpPr fitToPage="1"/>
  </sheetPr>
  <dimension ref="A1:BL15"/>
  <sheetViews>
    <sheetView workbookViewId="0">
      <selection activeCell="I16" sqref="I16"/>
    </sheetView>
  </sheetViews>
  <sheetFormatPr defaultRowHeight="15" x14ac:dyDescent="0.25"/>
  <cols>
    <col min="1" max="1" width="16" bestFit="1" customWidth="1"/>
    <col min="2" max="2" width="19.5703125" bestFit="1" customWidth="1"/>
    <col min="3" max="3" width="9.28515625" bestFit="1" customWidth="1"/>
    <col min="4" max="4" width="10.85546875" bestFit="1" customWidth="1"/>
    <col min="5" max="5" width="5.5703125" bestFit="1" customWidth="1"/>
    <col min="6" max="6" width="16.7109375" hidden="1" customWidth="1"/>
    <col min="7" max="7" width="10.140625" hidden="1" customWidth="1"/>
    <col min="8" max="8" width="11.28515625" bestFit="1" customWidth="1"/>
    <col min="9" max="9" width="12.85546875" bestFit="1" customWidth="1"/>
    <col min="10" max="10" width="13.42578125" hidden="1" customWidth="1"/>
    <col min="11" max="11" width="13.28515625" hidden="1" customWidth="1"/>
    <col min="12" max="12" width="14.42578125" hidden="1" customWidth="1"/>
    <col min="13" max="13" width="11.140625" bestFit="1" customWidth="1"/>
    <col min="14" max="14" width="6.42578125" bestFit="1" customWidth="1"/>
    <col min="15" max="15" width="9.5703125" bestFit="1" customWidth="1"/>
    <col min="16" max="16" width="10.7109375" bestFit="1" customWidth="1"/>
    <col min="17" max="17" width="10" bestFit="1" customWidth="1"/>
    <col min="18" max="18" width="12" bestFit="1" customWidth="1"/>
    <col min="19" max="19" width="11.85546875" bestFit="1" customWidth="1"/>
    <col min="20" max="20" width="11.7109375" hidden="1" customWidth="1"/>
    <col min="21" max="21" width="8.7109375" bestFit="1" customWidth="1"/>
    <col min="22" max="22" width="10.5703125" hidden="1" customWidth="1"/>
    <col min="23" max="23" width="19.42578125" hidden="1" customWidth="1"/>
    <col min="24" max="24" width="15.42578125" hidden="1" customWidth="1"/>
    <col min="25" max="25" width="6.85546875" hidden="1" customWidth="1"/>
    <col min="26" max="26" width="6.42578125" hidden="1" customWidth="1"/>
    <col min="27" max="27" width="15" hidden="1" customWidth="1"/>
    <col min="28" max="28" width="9.42578125" hidden="1" customWidth="1"/>
    <col min="29" max="29" width="5.42578125" hidden="1" customWidth="1"/>
    <col min="30" max="32" width="12.42578125" hidden="1" customWidth="1"/>
  </cols>
  <sheetData>
    <row r="1" spans="1:64" x14ac:dyDescent="0.25">
      <c r="A1" s="1" t="s">
        <v>0</v>
      </c>
      <c r="B1" s="1" t="s">
        <v>1</v>
      </c>
      <c r="C1" s="7" t="s">
        <v>2</v>
      </c>
      <c r="D1" s="4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6" t="s">
        <v>8</v>
      </c>
      <c r="J1" s="4" t="s">
        <v>9</v>
      </c>
      <c r="K1" s="4" t="s">
        <v>10</v>
      </c>
      <c r="L1" s="4" t="s">
        <v>11</v>
      </c>
      <c r="M1" s="8" t="s">
        <v>12</v>
      </c>
      <c r="N1" s="9" t="s">
        <v>13</v>
      </c>
      <c r="O1" s="10" t="s">
        <v>14</v>
      </c>
      <c r="P1" s="10" t="s">
        <v>15</v>
      </c>
      <c r="Q1" s="4" t="s">
        <v>16</v>
      </c>
      <c r="R1" s="4" t="s">
        <v>17</v>
      </c>
      <c r="S1" s="12" t="s">
        <v>18</v>
      </c>
      <c r="T1" s="10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s="65" customFormat="1" x14ac:dyDescent="0.25">
      <c r="A2" s="65" t="s">
        <v>47</v>
      </c>
      <c r="B2" s="65" t="s">
        <v>48</v>
      </c>
      <c r="C2" s="66">
        <v>44706</v>
      </c>
      <c r="D2" s="67">
        <v>220000</v>
      </c>
      <c r="E2" s="65" t="s">
        <v>32</v>
      </c>
      <c r="F2" s="65" t="s">
        <v>33</v>
      </c>
      <c r="G2" s="67">
        <v>220000</v>
      </c>
      <c r="H2" s="67">
        <v>100000</v>
      </c>
      <c r="I2" s="68">
        <f>H2/G2*100</f>
        <v>45.454545454545453</v>
      </c>
      <c r="J2" s="67">
        <v>200000</v>
      </c>
      <c r="K2" s="67">
        <f>G2-0</f>
        <v>220000</v>
      </c>
      <c r="L2" s="67">
        <v>200000</v>
      </c>
      <c r="M2" s="69">
        <v>90.435000000000002</v>
      </c>
      <c r="N2" s="70">
        <v>197.48500100000001</v>
      </c>
      <c r="O2" s="71">
        <v>0.41</v>
      </c>
      <c r="P2" s="71">
        <v>0.41</v>
      </c>
      <c r="Q2" s="67">
        <f>K2/M2</f>
        <v>2432.6864598883176</v>
      </c>
      <c r="R2" s="67">
        <f>K2/O2</f>
        <v>536585.36585365853</v>
      </c>
      <c r="S2" s="72">
        <f>K2/O2/43560</f>
        <v>12.318305001231831</v>
      </c>
      <c r="T2" s="71">
        <v>90.435000000000002</v>
      </c>
      <c r="U2" s="73" t="s">
        <v>49</v>
      </c>
      <c r="V2" s="65" t="s">
        <v>54</v>
      </c>
      <c r="X2" s="65" t="s">
        <v>51</v>
      </c>
      <c r="Y2" s="65">
        <v>0</v>
      </c>
      <c r="Z2" s="65">
        <v>1</v>
      </c>
      <c r="AA2" s="65" t="s">
        <v>34</v>
      </c>
      <c r="AC2" s="75" t="s">
        <v>37</v>
      </c>
      <c r="AD2" s="65" t="s">
        <v>36</v>
      </c>
    </row>
    <row r="3" spans="1:64" s="65" customFormat="1" x14ac:dyDescent="0.25">
      <c r="A3" s="65" t="s">
        <v>52</v>
      </c>
      <c r="B3" s="65" t="s">
        <v>53</v>
      </c>
      <c r="C3" s="66">
        <v>44670</v>
      </c>
      <c r="D3" s="67">
        <v>275000</v>
      </c>
      <c r="E3" s="65" t="s">
        <v>32</v>
      </c>
      <c r="F3" s="65" t="s">
        <v>33</v>
      </c>
      <c r="G3" s="67">
        <v>275000</v>
      </c>
      <c r="H3" s="67">
        <v>100000</v>
      </c>
      <c r="I3" s="68">
        <f>H3/G3*100</f>
        <v>36.363636363636367</v>
      </c>
      <c r="J3" s="67">
        <v>200000</v>
      </c>
      <c r="K3" s="67">
        <f>G3-0</f>
        <v>275000</v>
      </c>
      <c r="L3" s="67">
        <v>200000</v>
      </c>
      <c r="M3" s="69">
        <v>104.96</v>
      </c>
      <c r="N3" s="70">
        <v>202</v>
      </c>
      <c r="O3" s="71">
        <v>0.48699999999999999</v>
      </c>
      <c r="P3" s="71">
        <v>0.48699999999999999</v>
      </c>
      <c r="Q3" s="67">
        <f>K3/M3</f>
        <v>2620.0457317073174</v>
      </c>
      <c r="R3" s="67">
        <f>K3/O3</f>
        <v>564681.72484599589</v>
      </c>
      <c r="S3" s="72">
        <f>K3/O3/43560</f>
        <v>12.963308651193662</v>
      </c>
      <c r="T3" s="71">
        <v>104.96</v>
      </c>
      <c r="U3" s="73" t="s">
        <v>49</v>
      </c>
      <c r="V3" s="65" t="s">
        <v>50</v>
      </c>
      <c r="X3" s="65" t="s">
        <v>51</v>
      </c>
      <c r="Y3" s="65">
        <v>0</v>
      </c>
      <c r="Z3" s="65">
        <v>1</v>
      </c>
      <c r="AA3" s="65" t="s">
        <v>34</v>
      </c>
      <c r="AC3" s="75" t="s">
        <v>37</v>
      </c>
      <c r="AD3" s="65" t="s">
        <v>36</v>
      </c>
    </row>
    <row r="4" spans="1:64" s="65" customFormat="1" x14ac:dyDescent="0.25">
      <c r="A4" s="65" t="s">
        <v>159</v>
      </c>
      <c r="B4" s="65" t="s">
        <v>160</v>
      </c>
      <c r="C4" s="66">
        <v>45114</v>
      </c>
      <c r="D4" s="67">
        <v>160000</v>
      </c>
      <c r="E4" s="65" t="s">
        <v>32</v>
      </c>
      <c r="F4" s="65" t="s">
        <v>33</v>
      </c>
      <c r="G4" s="67">
        <v>160000</v>
      </c>
      <c r="H4" s="67">
        <v>55000</v>
      </c>
      <c r="I4" s="68">
        <f>+(H4/G4)*100</f>
        <v>34.375</v>
      </c>
      <c r="J4" s="67">
        <v>110000</v>
      </c>
      <c r="K4" s="67">
        <v>160000</v>
      </c>
      <c r="L4" s="67">
        <v>110000</v>
      </c>
      <c r="M4" s="69">
        <v>120</v>
      </c>
      <c r="N4" s="70">
        <v>167</v>
      </c>
      <c r="O4" s="71">
        <v>0.46</v>
      </c>
      <c r="P4" s="71">
        <v>0.46</v>
      </c>
      <c r="Q4" s="67">
        <f>+D4/M4</f>
        <v>1333.3333333333333</v>
      </c>
      <c r="R4" s="67">
        <f>+D4/O4</f>
        <v>347826.08695652173</v>
      </c>
      <c r="S4" s="72">
        <f>+D4/(M4*N4)</f>
        <v>7.9840319361277441</v>
      </c>
      <c r="T4" s="71">
        <v>120</v>
      </c>
      <c r="U4" s="73" t="s">
        <v>161</v>
      </c>
      <c r="V4" s="65" t="s">
        <v>92</v>
      </c>
      <c r="X4" s="65" t="s">
        <v>88</v>
      </c>
      <c r="Y4" s="65">
        <v>0</v>
      </c>
      <c r="Z4" s="65">
        <v>1</v>
      </c>
      <c r="AA4" s="74">
        <v>44743</v>
      </c>
      <c r="AC4" s="75" t="s">
        <v>37</v>
      </c>
      <c r="AD4" s="65" t="s">
        <v>89</v>
      </c>
    </row>
    <row r="5" spans="1:64" s="65" customFormat="1" x14ac:dyDescent="0.25">
      <c r="A5" s="65" t="s">
        <v>165</v>
      </c>
      <c r="B5" s="65" t="s">
        <v>166</v>
      </c>
      <c r="C5" s="66">
        <v>45114</v>
      </c>
      <c r="D5" s="67">
        <v>155000</v>
      </c>
      <c r="E5" s="65" t="s">
        <v>32</v>
      </c>
      <c r="F5" s="65" t="s">
        <v>33</v>
      </c>
      <c r="G5" s="67">
        <v>155000</v>
      </c>
      <c r="H5" s="67">
        <v>55000</v>
      </c>
      <c r="I5" s="68">
        <f>+(H5/G5)*100</f>
        <v>35.483870967741936</v>
      </c>
      <c r="J5" s="67">
        <v>110000</v>
      </c>
      <c r="K5" s="67">
        <v>155000</v>
      </c>
      <c r="L5" s="67">
        <v>110000</v>
      </c>
      <c r="M5" s="69">
        <v>100</v>
      </c>
      <c r="N5" s="70">
        <v>200</v>
      </c>
      <c r="O5" s="71">
        <v>0.45900000000000002</v>
      </c>
      <c r="P5" s="71">
        <v>0.45900000000000002</v>
      </c>
      <c r="Q5" s="67">
        <f>+D5/M5</f>
        <v>1550</v>
      </c>
      <c r="R5" s="67">
        <f>+D5/O5</f>
        <v>337690.63180827885</v>
      </c>
      <c r="S5" s="72">
        <f>+D5/(M5*N5)</f>
        <v>7.75</v>
      </c>
      <c r="T5" s="71">
        <v>100</v>
      </c>
      <c r="U5" s="73" t="s">
        <v>161</v>
      </c>
      <c r="V5" s="65" t="s">
        <v>162</v>
      </c>
      <c r="X5" s="65" t="s">
        <v>163</v>
      </c>
      <c r="Y5" s="65">
        <v>0</v>
      </c>
      <c r="Z5" s="65">
        <v>0</v>
      </c>
      <c r="AA5" s="74">
        <v>44959</v>
      </c>
      <c r="AB5" s="65" t="s">
        <v>127</v>
      </c>
      <c r="AC5" s="75" t="s">
        <v>39</v>
      </c>
      <c r="AD5" s="65" t="s">
        <v>164</v>
      </c>
    </row>
    <row r="6" spans="1:64" s="65" customFormat="1" x14ac:dyDescent="0.25">
      <c r="A6" s="65" t="s">
        <v>165</v>
      </c>
      <c r="B6" s="65" t="s">
        <v>166</v>
      </c>
      <c r="C6" s="66">
        <v>45252</v>
      </c>
      <c r="D6" s="67">
        <v>185000</v>
      </c>
      <c r="E6" s="65" t="s">
        <v>41</v>
      </c>
      <c r="F6" s="65" t="s">
        <v>33</v>
      </c>
      <c r="G6" s="67">
        <v>185000</v>
      </c>
      <c r="H6" s="67">
        <v>55000</v>
      </c>
      <c r="I6" s="68">
        <f>+(H6/G6)*100</f>
        <v>29.72972972972973</v>
      </c>
      <c r="J6" s="67">
        <v>110000</v>
      </c>
      <c r="K6" s="67">
        <v>185000</v>
      </c>
      <c r="L6" s="67">
        <v>110000</v>
      </c>
      <c r="M6" s="69">
        <v>100</v>
      </c>
      <c r="N6" s="70">
        <v>200</v>
      </c>
      <c r="O6" s="71">
        <v>0.45900000000000002</v>
      </c>
      <c r="P6" s="71">
        <v>0.45900000000000002</v>
      </c>
      <c r="Q6" s="67">
        <f>+D6/M6</f>
        <v>1850</v>
      </c>
      <c r="R6" s="67">
        <f>+D6/O6</f>
        <v>403050.10893246188</v>
      </c>
      <c r="S6" s="72">
        <f>+D6/(M6*N6)</f>
        <v>9.25</v>
      </c>
      <c r="T6" s="71">
        <v>100</v>
      </c>
      <c r="U6" s="73" t="s">
        <v>161</v>
      </c>
      <c r="V6" s="65" t="s">
        <v>167</v>
      </c>
      <c r="X6" s="65" t="s">
        <v>163</v>
      </c>
      <c r="Y6" s="65">
        <v>0</v>
      </c>
      <c r="Z6" s="65">
        <v>0</v>
      </c>
      <c r="AA6" s="74">
        <v>44959</v>
      </c>
      <c r="AB6" s="65" t="s">
        <v>127</v>
      </c>
      <c r="AC6" s="75" t="s">
        <v>39</v>
      </c>
      <c r="AD6" s="65" t="s">
        <v>164</v>
      </c>
    </row>
    <row r="7" spans="1:64" s="65" customFormat="1" x14ac:dyDescent="0.25">
      <c r="A7" s="65" t="s">
        <v>169</v>
      </c>
      <c r="B7" s="65" t="s">
        <v>170</v>
      </c>
      <c r="C7" s="66">
        <v>45133</v>
      </c>
      <c r="D7" s="67">
        <v>190000</v>
      </c>
      <c r="E7" s="65" t="s">
        <v>32</v>
      </c>
      <c r="F7" s="65" t="s">
        <v>171</v>
      </c>
      <c r="G7" s="67">
        <v>190000</v>
      </c>
      <c r="H7" s="67">
        <v>55000</v>
      </c>
      <c r="I7" s="68">
        <f>+(H7/G7)*100</f>
        <v>28.947368421052634</v>
      </c>
      <c r="J7" s="67">
        <v>110000</v>
      </c>
      <c r="K7" s="67">
        <v>190000</v>
      </c>
      <c r="L7" s="67">
        <v>110000</v>
      </c>
      <c r="M7" s="69">
        <v>100</v>
      </c>
      <c r="N7" s="70">
        <v>200</v>
      </c>
      <c r="O7" s="71">
        <v>0.45900000000000002</v>
      </c>
      <c r="P7" s="71">
        <v>0.45900000000000002</v>
      </c>
      <c r="Q7" s="67">
        <f>+D7/M7</f>
        <v>1900</v>
      </c>
      <c r="R7" s="67">
        <f>+D7/O7</f>
        <v>413943.35511982569</v>
      </c>
      <c r="S7" s="72">
        <f>+D7/(M7*N7)</f>
        <v>9.5</v>
      </c>
      <c r="T7" s="71">
        <v>100</v>
      </c>
      <c r="U7" s="73" t="s">
        <v>161</v>
      </c>
      <c r="V7" s="65" t="s">
        <v>168</v>
      </c>
      <c r="X7" s="65" t="s">
        <v>163</v>
      </c>
      <c r="Y7" s="65">
        <v>0</v>
      </c>
      <c r="Z7" s="65">
        <v>0</v>
      </c>
      <c r="AA7" s="74">
        <v>44959</v>
      </c>
      <c r="AB7" s="65" t="s">
        <v>127</v>
      </c>
      <c r="AC7" s="75" t="s">
        <v>39</v>
      </c>
      <c r="AD7" s="65" t="s">
        <v>164</v>
      </c>
    </row>
    <row r="8" spans="1:64" s="65" customFormat="1" x14ac:dyDescent="0.25">
      <c r="A8" s="65" t="s">
        <v>90</v>
      </c>
      <c r="B8" s="65" t="s">
        <v>91</v>
      </c>
      <c r="C8" s="66">
        <v>44788</v>
      </c>
      <c r="D8" s="67">
        <v>155000</v>
      </c>
      <c r="E8" s="65" t="s">
        <v>32</v>
      </c>
      <c r="F8" s="65" t="s">
        <v>33</v>
      </c>
      <c r="G8" s="67">
        <v>155000</v>
      </c>
      <c r="H8" s="67">
        <v>82500</v>
      </c>
      <c r="I8" s="68">
        <f>H8/G8*100</f>
        <v>53.225806451612897</v>
      </c>
      <c r="J8" s="67">
        <v>165000</v>
      </c>
      <c r="K8" s="67">
        <f>G8-0</f>
        <v>155000</v>
      </c>
      <c r="L8" s="67">
        <v>165000</v>
      </c>
      <c r="M8" s="69">
        <v>90</v>
      </c>
      <c r="N8" s="70">
        <v>135.070007</v>
      </c>
      <c r="O8" s="71">
        <v>0.27900000000000003</v>
      </c>
      <c r="P8" s="71">
        <v>0.27900000000000003</v>
      </c>
      <c r="Q8" s="67">
        <f>K8/M8</f>
        <v>1722.2222222222222</v>
      </c>
      <c r="R8" s="67">
        <f>K8/O8</f>
        <v>555555.5555555555</v>
      </c>
      <c r="S8" s="72">
        <f>K8/O8/43560</f>
        <v>12.75380063258851</v>
      </c>
      <c r="T8" s="71">
        <v>90</v>
      </c>
      <c r="U8" s="73" t="s">
        <v>87</v>
      </c>
      <c r="V8" s="65" t="s">
        <v>172</v>
      </c>
      <c r="X8" s="65" t="s">
        <v>163</v>
      </c>
      <c r="Y8" s="65">
        <v>0</v>
      </c>
      <c r="Z8" s="65">
        <v>0</v>
      </c>
      <c r="AA8" s="74">
        <v>44959</v>
      </c>
      <c r="AB8" s="65" t="s">
        <v>127</v>
      </c>
      <c r="AC8" s="75" t="s">
        <v>39</v>
      </c>
      <c r="AD8" s="65" t="s">
        <v>164</v>
      </c>
    </row>
    <row r="9" spans="1:64" s="65" customFormat="1" x14ac:dyDescent="0.25">
      <c r="C9" s="66"/>
      <c r="D9" s="67"/>
      <c r="G9" s="67"/>
      <c r="H9" s="67"/>
      <c r="I9" s="68"/>
      <c r="J9" s="67"/>
      <c r="K9" s="67"/>
      <c r="L9" s="67"/>
      <c r="M9" s="69"/>
      <c r="N9" s="70"/>
      <c r="O9" s="71"/>
      <c r="P9" s="71"/>
      <c r="Q9" s="67"/>
      <c r="R9" s="67"/>
      <c r="S9" s="72"/>
      <c r="T9" s="71"/>
      <c r="U9" s="73"/>
      <c r="AA9" s="74"/>
      <c r="AC9" s="75"/>
    </row>
    <row r="10" spans="1:64" s="65" customFormat="1" x14ac:dyDescent="0.25">
      <c r="C10" s="66"/>
      <c r="D10" s="67"/>
      <c r="G10" s="67"/>
      <c r="H10" s="67"/>
      <c r="I10" s="68"/>
      <c r="J10" s="67"/>
      <c r="K10" s="67"/>
      <c r="L10" s="67"/>
      <c r="M10" s="69"/>
      <c r="N10" s="70"/>
      <c r="O10" s="71"/>
      <c r="P10" s="71"/>
      <c r="Q10" s="67"/>
      <c r="R10" s="67"/>
      <c r="S10" s="72"/>
      <c r="T10" s="71"/>
      <c r="U10" s="73"/>
      <c r="AA10" s="74"/>
      <c r="AC10" s="75"/>
    </row>
    <row r="11" spans="1:64" s="65" customFormat="1" x14ac:dyDescent="0.25">
      <c r="C11" s="66"/>
      <c r="D11" s="67"/>
      <c r="G11" s="67"/>
      <c r="H11" s="67"/>
      <c r="I11" s="68"/>
      <c r="J11" s="67"/>
      <c r="K11" s="67"/>
      <c r="L11" s="67"/>
      <c r="M11" s="69"/>
      <c r="N11" s="70"/>
      <c r="O11" s="71"/>
      <c r="P11" s="71"/>
      <c r="Q11" s="67"/>
      <c r="R11" s="67"/>
      <c r="S11" s="72"/>
      <c r="T11" s="71"/>
      <c r="U11" s="73"/>
      <c r="AA11" s="74"/>
      <c r="AC11" s="75"/>
    </row>
    <row r="12" spans="1:64" x14ac:dyDescent="0.25">
      <c r="C12" t="s">
        <v>103</v>
      </c>
      <c r="D12" s="5">
        <f>+AVERAGE(D2:D8)</f>
        <v>191428.57142857142</v>
      </c>
      <c r="I12" s="43">
        <f>+AVERAGE(I2:I8)</f>
        <v>37.654279626902721</v>
      </c>
      <c r="O12" s="11">
        <f>+AVERAGE(O1:O2)</f>
        <v>0.41</v>
      </c>
      <c r="Q12" s="23">
        <f>+AVERAGE(Q2:Q8)</f>
        <v>1915.4696781644557</v>
      </c>
      <c r="R12" s="23">
        <f>+AVERAGE(R2:R8)</f>
        <v>451333.26129604265</v>
      </c>
      <c r="S12" s="48">
        <f>+AVERAGE(S2:S8)</f>
        <v>10.359920888734536</v>
      </c>
    </row>
    <row r="13" spans="1:64" x14ac:dyDescent="0.25">
      <c r="C13" t="s">
        <v>108</v>
      </c>
      <c r="D13" s="5">
        <f>+MEDIAN(D2:D8)</f>
        <v>185000</v>
      </c>
      <c r="I13" s="43">
        <f>+MEDIAN(I2:I8)</f>
        <v>35.483870967741936</v>
      </c>
      <c r="O13" s="11">
        <f>+MEDIAN(O1:O2)</f>
        <v>0.41</v>
      </c>
      <c r="Q13" s="23">
        <f>+MEDIAN(Q2:Q8)</f>
        <v>1850</v>
      </c>
      <c r="R13" s="23">
        <f>+MEDIAN(R2:R8)</f>
        <v>413943.35511982569</v>
      </c>
      <c r="S13" s="48">
        <f>+MEDIAN(S2:S8)</f>
        <v>9.5</v>
      </c>
    </row>
    <row r="15" spans="1:64" x14ac:dyDescent="0.25">
      <c r="D15" s="5"/>
      <c r="M15" s="5"/>
    </row>
  </sheetData>
  <sortState xmlns:xlrd2="http://schemas.microsoft.com/office/spreadsheetml/2017/richdata2" ref="A2:U8">
    <sortCondition ref="A2:A8"/>
  </sortState>
  <conditionalFormatting sqref="A2:AF11">
    <cfRule type="expression" dxfId="3" priority="1" stopIfTrue="1">
      <formula>MOD(ROW(),4)&gt;1</formula>
    </cfRule>
    <cfRule type="expression" dxfId="2" priority="2" stopIfTrue="1">
      <formula>MOD(ROW(),4)&lt;2</formula>
    </cfRule>
  </conditionalFormatting>
  <pageMargins left="0.7" right="0.7" top="0.75" bottom="0.75" header="0.3" footer="0.3"/>
  <pageSetup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020B6-1EF6-47FA-B339-C3A9AB468443}">
  <sheetPr>
    <pageSetUpPr fitToPage="1"/>
  </sheetPr>
  <dimension ref="A1:BL5"/>
  <sheetViews>
    <sheetView workbookViewId="0">
      <selection activeCell="G8" sqref="G8"/>
    </sheetView>
  </sheetViews>
  <sheetFormatPr defaultRowHeight="15" x14ac:dyDescent="0.25"/>
  <cols>
    <col min="1" max="1" width="16" bestFit="1" customWidth="1"/>
    <col min="2" max="2" width="20.140625" bestFit="1" customWidth="1"/>
    <col min="3" max="3" width="9.28515625" bestFit="1" customWidth="1"/>
    <col min="4" max="4" width="10.85546875" bestFit="1" customWidth="1"/>
    <col min="5" max="5" width="5.5703125" hidden="1" customWidth="1"/>
    <col min="6" max="6" width="17.28515625" hidden="1" customWidth="1"/>
    <col min="7" max="7" width="10.85546875" bestFit="1" customWidth="1"/>
    <col min="8" max="8" width="11.28515625" bestFit="1" customWidth="1"/>
    <col min="9" max="9" width="12.85546875" bestFit="1" customWidth="1"/>
    <col min="10" max="10" width="13.42578125" hidden="1" customWidth="1"/>
    <col min="11" max="11" width="13.28515625" hidden="1" customWidth="1"/>
    <col min="12" max="12" width="14.42578125" hidden="1" customWidth="1"/>
    <col min="13" max="13" width="11.140625" bestFit="1" customWidth="1"/>
    <col min="14" max="14" width="7.28515625" bestFit="1" customWidth="1"/>
    <col min="15" max="15" width="9.5703125" hidden="1" customWidth="1"/>
    <col min="16" max="16" width="10.7109375" bestFit="1" customWidth="1"/>
    <col min="17" max="17" width="10" bestFit="1" customWidth="1"/>
    <col min="18" max="18" width="12" bestFit="1" customWidth="1"/>
    <col min="19" max="19" width="11.85546875" bestFit="1" customWidth="1"/>
    <col min="20" max="20" width="11.7109375" hidden="1" customWidth="1"/>
    <col min="21" max="21" width="8.7109375" bestFit="1" customWidth="1"/>
    <col min="22" max="22" width="10.5703125" hidden="1" customWidth="1"/>
    <col min="23" max="23" width="19.42578125" hidden="1" customWidth="1"/>
    <col min="24" max="24" width="15.42578125" hidden="1" customWidth="1"/>
    <col min="25" max="25" width="6.85546875" hidden="1" customWidth="1"/>
    <col min="26" max="26" width="6.42578125" hidden="1" customWidth="1"/>
    <col min="27" max="27" width="15" hidden="1" customWidth="1"/>
    <col min="28" max="28" width="9.42578125" hidden="1" customWidth="1"/>
    <col min="29" max="29" width="5.42578125" hidden="1" customWidth="1"/>
    <col min="30" max="30" width="16.42578125" hidden="1" customWidth="1"/>
    <col min="31" max="32" width="12.42578125" hidden="1" customWidth="1"/>
  </cols>
  <sheetData>
    <row r="1" spans="1:64" x14ac:dyDescent="0.25">
      <c r="A1" s="1" t="s">
        <v>0</v>
      </c>
      <c r="B1" s="1" t="s">
        <v>1</v>
      </c>
      <c r="C1" s="7" t="s">
        <v>2</v>
      </c>
      <c r="D1" s="4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6" t="s">
        <v>8</v>
      </c>
      <c r="J1" s="4" t="s">
        <v>9</v>
      </c>
      <c r="K1" s="4" t="s">
        <v>10</v>
      </c>
      <c r="L1" s="4" t="s">
        <v>11</v>
      </c>
      <c r="M1" s="8" t="s">
        <v>12</v>
      </c>
      <c r="N1" s="9" t="s">
        <v>13</v>
      </c>
      <c r="O1" s="10" t="s">
        <v>14</v>
      </c>
      <c r="P1" s="10" t="s">
        <v>15</v>
      </c>
      <c r="Q1" s="4" t="s">
        <v>16</v>
      </c>
      <c r="R1" s="4" t="s">
        <v>17</v>
      </c>
      <c r="S1" s="12" t="s">
        <v>18</v>
      </c>
      <c r="T1" s="10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3" spans="1:64" x14ac:dyDescent="0.25">
      <c r="D3" s="5" t="e">
        <f>+SUM(#REF!)</f>
        <v>#REF!</v>
      </c>
      <c r="P3" s="11" t="e">
        <f>+SUM(#REF!)</f>
        <v>#REF!</v>
      </c>
    </row>
    <row r="4" spans="1:64" x14ac:dyDescent="0.25">
      <c r="Q4" t="s">
        <v>103</v>
      </c>
      <c r="R4" s="5" t="e">
        <f>+AVERAGE(#REF!)</f>
        <v>#REF!</v>
      </c>
    </row>
    <row r="5" spans="1:64" x14ac:dyDescent="0.25">
      <c r="Q5" t="s">
        <v>108</v>
      </c>
      <c r="R5" s="5" t="e">
        <f>+MEDIAN(#REF!)</f>
        <v>#REF!</v>
      </c>
    </row>
  </sheetData>
  <pageMargins left="0.7" right="0.7" top="0.75" bottom="0.75" header="0.3" footer="0.3"/>
  <pageSetup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2C87C-DF35-4672-9E49-933AAAD292BD}">
  <sheetPr>
    <pageSetUpPr fitToPage="1"/>
  </sheetPr>
  <dimension ref="A1:BL23"/>
  <sheetViews>
    <sheetView tabSelected="1" workbookViewId="0">
      <selection activeCell="I24" sqref="I24"/>
    </sheetView>
  </sheetViews>
  <sheetFormatPr defaultRowHeight="15" x14ac:dyDescent="0.25"/>
  <cols>
    <col min="1" max="1" width="24" bestFit="1" customWidth="1"/>
    <col min="2" max="2" width="20.5703125" bestFit="1" customWidth="1"/>
    <col min="3" max="3" width="9.28515625" bestFit="1" customWidth="1"/>
    <col min="4" max="4" width="9.5703125" bestFit="1" customWidth="1"/>
    <col min="5" max="5" width="5.5703125" hidden="1" customWidth="1"/>
    <col min="6" max="6" width="30.140625" hidden="1" customWidth="1"/>
    <col min="7" max="7" width="10.140625" bestFit="1" customWidth="1"/>
    <col min="8" max="8" width="11.28515625" bestFit="1" customWidth="1"/>
    <col min="9" max="9" width="12.85546875" bestFit="1" customWidth="1"/>
    <col min="10" max="10" width="13.42578125" hidden="1" customWidth="1"/>
    <col min="11" max="11" width="13.28515625" hidden="1" customWidth="1"/>
    <col min="12" max="12" width="14.42578125" hidden="1" customWidth="1"/>
    <col min="13" max="13" width="11.140625" bestFit="1" customWidth="1"/>
    <col min="14" max="14" width="6.42578125" bestFit="1" customWidth="1"/>
    <col min="15" max="15" width="9.5703125" hidden="1" customWidth="1"/>
    <col min="16" max="16" width="10.7109375" bestFit="1" customWidth="1"/>
    <col min="17" max="17" width="10" bestFit="1" customWidth="1"/>
    <col min="18" max="18" width="12" bestFit="1" customWidth="1"/>
    <col min="19" max="19" width="11.85546875" bestFit="1" customWidth="1"/>
    <col min="20" max="20" width="11.7109375" bestFit="1" customWidth="1"/>
    <col min="21" max="21" width="8.7109375" bestFit="1" customWidth="1"/>
    <col min="22" max="22" width="10.5703125" hidden="1" customWidth="1"/>
    <col min="23" max="23" width="32.42578125" hidden="1" customWidth="1"/>
    <col min="24" max="24" width="15.85546875" hidden="1" customWidth="1"/>
    <col min="25" max="25" width="6.85546875" hidden="1" customWidth="1"/>
    <col min="26" max="26" width="6.42578125" hidden="1" customWidth="1"/>
    <col min="27" max="27" width="15" hidden="1" customWidth="1"/>
    <col min="28" max="28" width="9.42578125" hidden="1" customWidth="1"/>
    <col min="29" max="29" width="5.42578125" hidden="1" customWidth="1"/>
    <col min="30" max="32" width="12.42578125" hidden="1" customWidth="1"/>
  </cols>
  <sheetData>
    <row r="1" spans="1:64" x14ac:dyDescent="0.25">
      <c r="A1" s="1" t="s">
        <v>0</v>
      </c>
      <c r="B1" s="1" t="s">
        <v>1</v>
      </c>
      <c r="C1" s="7" t="s">
        <v>2</v>
      </c>
      <c r="D1" s="4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6" t="s">
        <v>8</v>
      </c>
      <c r="J1" s="4" t="s">
        <v>9</v>
      </c>
      <c r="K1" s="4" t="s">
        <v>10</v>
      </c>
      <c r="L1" s="4" t="s">
        <v>11</v>
      </c>
      <c r="M1" s="8" t="s">
        <v>12</v>
      </c>
      <c r="N1" s="9" t="s">
        <v>13</v>
      </c>
      <c r="O1" s="10" t="s">
        <v>14</v>
      </c>
      <c r="P1" s="10" t="s">
        <v>15</v>
      </c>
      <c r="Q1" s="4" t="s">
        <v>16</v>
      </c>
      <c r="R1" s="4" t="s">
        <v>17</v>
      </c>
      <c r="S1" s="12" t="s">
        <v>18</v>
      </c>
      <c r="T1" s="10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s="65" customFormat="1" x14ac:dyDescent="0.25">
      <c r="A2" s="65" t="s">
        <v>181</v>
      </c>
      <c r="B2" s="65" t="s">
        <v>122</v>
      </c>
      <c r="C2" s="66">
        <v>45121</v>
      </c>
      <c r="D2" s="67">
        <v>81000</v>
      </c>
      <c r="E2" s="65" t="s">
        <v>32</v>
      </c>
      <c r="F2" s="65" t="s">
        <v>38</v>
      </c>
      <c r="G2" s="67">
        <v>81000</v>
      </c>
      <c r="H2" s="67">
        <v>21000</v>
      </c>
      <c r="I2" s="68">
        <f>+(H2/G2)*100</f>
        <v>25.925925925925924</v>
      </c>
      <c r="J2" s="67">
        <v>42000</v>
      </c>
      <c r="K2" s="67">
        <v>81000</v>
      </c>
      <c r="L2" s="67">
        <v>42000</v>
      </c>
      <c r="M2" s="69">
        <v>140</v>
      </c>
      <c r="N2" s="70">
        <v>200</v>
      </c>
      <c r="O2" s="71">
        <v>0.55000000000000004</v>
      </c>
      <c r="P2" s="71">
        <v>0.55000000000000004</v>
      </c>
      <c r="Q2" s="67">
        <f>+D2/M2</f>
        <v>578.57142857142856</v>
      </c>
      <c r="R2" s="67">
        <f>+D2/O2</f>
        <v>147272.72727272726</v>
      </c>
      <c r="S2" s="72">
        <f>+D2/(M2*N2)</f>
        <v>2.8928571428571428</v>
      </c>
      <c r="T2" s="71">
        <v>200</v>
      </c>
      <c r="U2" s="73" t="s">
        <v>123</v>
      </c>
      <c r="V2" s="65" t="s">
        <v>124</v>
      </c>
      <c r="W2" s="65" t="s">
        <v>125</v>
      </c>
      <c r="X2" s="65" t="s">
        <v>126</v>
      </c>
      <c r="Y2" s="65">
        <v>0</v>
      </c>
      <c r="Z2" s="65">
        <v>0</v>
      </c>
      <c r="AA2" s="65" t="s">
        <v>34</v>
      </c>
      <c r="AB2" s="65" t="s">
        <v>127</v>
      </c>
      <c r="AC2" s="75" t="s">
        <v>39</v>
      </c>
      <c r="AD2" s="65" t="s">
        <v>128</v>
      </c>
    </row>
    <row r="3" spans="1:64" s="65" customFormat="1" x14ac:dyDescent="0.25">
      <c r="A3" s="65" t="s">
        <v>42</v>
      </c>
      <c r="C3" s="66">
        <v>44747</v>
      </c>
      <c r="D3" s="67">
        <v>175000</v>
      </c>
      <c r="E3" s="65" t="s">
        <v>32</v>
      </c>
      <c r="F3" s="65" t="s">
        <v>33</v>
      </c>
      <c r="G3" s="67">
        <v>175000</v>
      </c>
      <c r="H3" s="67">
        <v>71280</v>
      </c>
      <c r="I3" s="68">
        <f>H3/G3*100</f>
        <v>40.731428571428573</v>
      </c>
      <c r="J3" s="67">
        <v>142560</v>
      </c>
      <c r="K3" s="67">
        <f>G3-0</f>
        <v>175000</v>
      </c>
      <c r="L3" s="67">
        <v>142560</v>
      </c>
      <c r="M3" s="69">
        <v>0</v>
      </c>
      <c r="N3" s="70">
        <v>0</v>
      </c>
      <c r="O3" s="71">
        <v>3.32</v>
      </c>
      <c r="P3" s="71">
        <v>3.32</v>
      </c>
      <c r="Q3" s="67"/>
      <c r="R3" s="67">
        <f>K3/O3</f>
        <v>52710.843373493975</v>
      </c>
      <c r="S3" s="72">
        <f>K3/O3/43560</f>
        <v>1.2100744576100546</v>
      </c>
      <c r="T3" s="71">
        <v>0</v>
      </c>
      <c r="U3" s="73" t="s">
        <v>43</v>
      </c>
      <c r="V3" s="65" t="s">
        <v>44</v>
      </c>
      <c r="X3" s="65" t="s">
        <v>45</v>
      </c>
      <c r="Y3" s="65">
        <v>0</v>
      </c>
      <c r="Z3" s="65">
        <v>1</v>
      </c>
      <c r="AA3" s="65" t="s">
        <v>34</v>
      </c>
      <c r="AC3" s="75" t="s">
        <v>39</v>
      </c>
    </row>
    <row r="4" spans="1:64" s="65" customFormat="1" x14ac:dyDescent="0.25">
      <c r="A4" s="65" t="s">
        <v>129</v>
      </c>
      <c r="C4" s="66">
        <v>45331</v>
      </c>
      <c r="D4" s="67">
        <v>120000</v>
      </c>
      <c r="E4" s="65" t="s">
        <v>32</v>
      </c>
      <c r="F4" s="65" t="s">
        <v>33</v>
      </c>
      <c r="G4" s="67">
        <v>120000</v>
      </c>
      <c r="H4" s="67">
        <v>39440</v>
      </c>
      <c r="I4" s="68">
        <f>+(H4/G4)*100</f>
        <v>32.866666666666667</v>
      </c>
      <c r="J4" s="67">
        <v>78870</v>
      </c>
      <c r="K4" s="67">
        <v>120000</v>
      </c>
      <c r="L4" s="67">
        <v>78870</v>
      </c>
      <c r="M4" s="69">
        <v>133.35</v>
      </c>
      <c r="N4" s="70">
        <v>454.39001500000001</v>
      </c>
      <c r="O4" s="71">
        <v>1.39</v>
      </c>
      <c r="P4" s="71">
        <v>1.39</v>
      </c>
      <c r="Q4" s="67">
        <f>+D4/M4</f>
        <v>899.88751406074243</v>
      </c>
      <c r="R4" s="67">
        <f>+D4/O4</f>
        <v>86330.935251798568</v>
      </c>
      <c r="S4" s="72">
        <f>+D4/(M4*N4)</f>
        <v>1.9804297725616669</v>
      </c>
      <c r="T4" s="71">
        <v>133.35</v>
      </c>
      <c r="U4" s="73" t="s">
        <v>43</v>
      </c>
      <c r="V4" s="65" t="s">
        <v>130</v>
      </c>
      <c r="X4" s="65" t="s">
        <v>131</v>
      </c>
      <c r="Y4" s="65">
        <v>0</v>
      </c>
      <c r="Z4" s="65">
        <v>1</v>
      </c>
      <c r="AA4" s="65" t="s">
        <v>34</v>
      </c>
      <c r="AB4" s="65" t="s">
        <v>127</v>
      </c>
      <c r="AC4" s="75" t="s">
        <v>39</v>
      </c>
    </row>
    <row r="5" spans="1:64" s="65" customFormat="1" x14ac:dyDescent="0.25">
      <c r="A5" s="65" t="s">
        <v>132</v>
      </c>
      <c r="B5" s="65" t="s">
        <v>133</v>
      </c>
      <c r="C5" s="66">
        <v>45124</v>
      </c>
      <c r="D5" s="67">
        <v>75300</v>
      </c>
      <c r="E5" s="65" t="s">
        <v>32</v>
      </c>
      <c r="F5" s="65" t="s">
        <v>33</v>
      </c>
      <c r="G5" s="67">
        <v>75300</v>
      </c>
      <c r="H5" s="67">
        <v>40000</v>
      </c>
      <c r="I5" s="68">
        <f>+(H5/G5)*100</f>
        <v>53.120849933598933</v>
      </c>
      <c r="J5" s="67">
        <v>80000</v>
      </c>
      <c r="K5" s="67">
        <v>75300</v>
      </c>
      <c r="L5" s="67">
        <v>80000</v>
      </c>
      <c r="M5" s="69">
        <v>112</v>
      </c>
      <c r="N5" s="70">
        <v>160</v>
      </c>
      <c r="O5" s="71">
        <v>0.41099999999999998</v>
      </c>
      <c r="P5" s="71">
        <v>0.41099999999999998</v>
      </c>
      <c r="Q5" s="67">
        <f>+D5/M5</f>
        <v>672.32142857142856</v>
      </c>
      <c r="R5" s="67">
        <f>+D5/O5</f>
        <v>183211.6788321168</v>
      </c>
      <c r="S5" s="72">
        <f>+D5/(M5*N5)</f>
        <v>4.2020089285714288</v>
      </c>
      <c r="T5" s="71">
        <v>112</v>
      </c>
      <c r="U5" s="73" t="s">
        <v>134</v>
      </c>
      <c r="V5" s="65" t="s">
        <v>135</v>
      </c>
      <c r="X5" s="65" t="s">
        <v>136</v>
      </c>
      <c r="Y5" s="65">
        <v>0</v>
      </c>
      <c r="Z5" s="65">
        <v>1</v>
      </c>
      <c r="AA5" s="74">
        <v>45086</v>
      </c>
      <c r="AB5" s="65" t="s">
        <v>127</v>
      </c>
      <c r="AC5" s="75" t="s">
        <v>39</v>
      </c>
      <c r="AD5" s="65" t="s">
        <v>137</v>
      </c>
    </row>
    <row r="6" spans="1:64" s="65" customFormat="1" x14ac:dyDescent="0.25">
      <c r="A6" s="65" t="s">
        <v>56</v>
      </c>
      <c r="B6" s="65" t="s">
        <v>57</v>
      </c>
      <c r="C6" s="66">
        <v>44700</v>
      </c>
      <c r="D6" s="67">
        <v>245000</v>
      </c>
      <c r="E6" s="65" t="s">
        <v>32</v>
      </c>
      <c r="F6" s="65" t="s">
        <v>33</v>
      </c>
      <c r="G6" s="67">
        <v>245000</v>
      </c>
      <c r="H6" s="67">
        <v>36800</v>
      </c>
      <c r="I6" s="68">
        <f>H6/G6*100</f>
        <v>15.020408163265305</v>
      </c>
      <c r="J6" s="67">
        <v>73590</v>
      </c>
      <c r="K6" s="67">
        <f>G6-0</f>
        <v>245000</v>
      </c>
      <c r="L6" s="67">
        <v>73590</v>
      </c>
      <c r="M6" s="69">
        <v>0</v>
      </c>
      <c r="N6" s="70">
        <v>0</v>
      </c>
      <c r="O6" s="71">
        <v>1.23</v>
      </c>
      <c r="P6" s="71">
        <v>1.23</v>
      </c>
      <c r="Q6" s="67"/>
      <c r="R6" s="67">
        <f>K6/O6</f>
        <v>199186.99186991871</v>
      </c>
      <c r="S6" s="72">
        <f>K6/O6/43560</f>
        <v>4.5727041292451496</v>
      </c>
      <c r="T6" s="71">
        <v>0</v>
      </c>
      <c r="U6" s="73" t="s">
        <v>55</v>
      </c>
      <c r="V6" s="65" t="s">
        <v>58</v>
      </c>
      <c r="X6" s="65" t="s">
        <v>46</v>
      </c>
      <c r="Y6" s="65">
        <v>0</v>
      </c>
      <c r="Z6" s="65">
        <v>0</v>
      </c>
      <c r="AA6" s="74">
        <v>43390</v>
      </c>
      <c r="AC6" s="75" t="s">
        <v>39</v>
      </c>
      <c r="AG6" s="65" t="s">
        <v>109</v>
      </c>
    </row>
    <row r="7" spans="1:64" s="65" customFormat="1" x14ac:dyDescent="0.25">
      <c r="A7" s="65" t="s">
        <v>138</v>
      </c>
      <c r="B7" s="65" t="s">
        <v>139</v>
      </c>
      <c r="C7" s="66">
        <v>45352</v>
      </c>
      <c r="D7" s="67">
        <v>160000</v>
      </c>
      <c r="E7" s="65" t="s">
        <v>32</v>
      </c>
      <c r="F7" s="65" t="s">
        <v>33</v>
      </c>
      <c r="G7" s="67">
        <v>160000</v>
      </c>
      <c r="H7" s="67">
        <v>37130</v>
      </c>
      <c r="I7" s="68">
        <f>+(H7/G7)*100</f>
        <v>23.206250000000001</v>
      </c>
      <c r="J7" s="67">
        <v>74250</v>
      </c>
      <c r="K7" s="67">
        <v>160000</v>
      </c>
      <c r="L7" s="67">
        <v>74250</v>
      </c>
      <c r="M7" s="69">
        <v>125</v>
      </c>
      <c r="N7" s="70">
        <v>435</v>
      </c>
      <c r="O7" s="71">
        <v>1.25</v>
      </c>
      <c r="P7" s="71">
        <v>1.25</v>
      </c>
      <c r="Q7" s="67">
        <f>+D7/M7</f>
        <v>1280</v>
      </c>
      <c r="R7" s="67">
        <f>+D7/O7</f>
        <v>128000</v>
      </c>
      <c r="S7" s="72">
        <f>+D7/(M7*N7)</f>
        <v>2.9425287356321839</v>
      </c>
      <c r="T7" s="71">
        <v>125</v>
      </c>
      <c r="U7" s="73" t="s">
        <v>140</v>
      </c>
      <c r="V7" s="65" t="s">
        <v>142</v>
      </c>
      <c r="X7" s="65" t="s">
        <v>141</v>
      </c>
      <c r="Y7" s="65">
        <v>0</v>
      </c>
      <c r="Z7" s="65">
        <v>0</v>
      </c>
      <c r="AA7" s="65" t="s">
        <v>34</v>
      </c>
      <c r="AB7" s="65" t="s">
        <v>127</v>
      </c>
      <c r="AC7" s="75" t="s">
        <v>39</v>
      </c>
    </row>
    <row r="8" spans="1:64" s="65" customFormat="1" x14ac:dyDescent="0.25">
      <c r="A8" s="65" t="s">
        <v>143</v>
      </c>
      <c r="B8" s="65" t="s">
        <v>144</v>
      </c>
      <c r="C8" s="66">
        <v>45282</v>
      </c>
      <c r="D8" s="67">
        <v>120000</v>
      </c>
      <c r="E8" s="65" t="s">
        <v>32</v>
      </c>
      <c r="F8" s="65" t="s">
        <v>33</v>
      </c>
      <c r="G8" s="67">
        <v>120000</v>
      </c>
      <c r="H8" s="67">
        <v>27720</v>
      </c>
      <c r="I8" s="68">
        <f>+(H8/G8)*100</f>
        <v>23.1</v>
      </c>
      <c r="J8" s="67">
        <v>55440</v>
      </c>
      <c r="K8" s="67">
        <v>120000</v>
      </c>
      <c r="L8" s="67">
        <v>55440</v>
      </c>
      <c r="M8" s="69">
        <v>128</v>
      </c>
      <c r="N8" s="70">
        <v>286</v>
      </c>
      <c r="O8" s="71">
        <v>0.84</v>
      </c>
      <c r="P8" s="71">
        <v>0.84</v>
      </c>
      <c r="Q8" s="67">
        <f>+D8/M8</f>
        <v>937.5</v>
      </c>
      <c r="R8" s="67">
        <f>+D8/O8</f>
        <v>142857.14285714287</v>
      </c>
      <c r="S8" s="72">
        <f>+D8/(M8*N8)</f>
        <v>3.2779720279720279</v>
      </c>
      <c r="T8" s="71">
        <v>128</v>
      </c>
      <c r="U8" s="73" t="s">
        <v>145</v>
      </c>
      <c r="V8" s="65" t="s">
        <v>146</v>
      </c>
      <c r="X8" s="65" t="s">
        <v>147</v>
      </c>
      <c r="Y8" s="65">
        <v>0</v>
      </c>
      <c r="Z8" s="65">
        <v>1</v>
      </c>
      <c r="AA8" s="65" t="s">
        <v>34</v>
      </c>
      <c r="AB8" s="65" t="s">
        <v>127</v>
      </c>
      <c r="AC8" s="75" t="s">
        <v>39</v>
      </c>
    </row>
    <row r="9" spans="1:64" s="65" customFormat="1" x14ac:dyDescent="0.25">
      <c r="A9" s="65" t="s">
        <v>61</v>
      </c>
      <c r="B9" s="65" t="s">
        <v>62</v>
      </c>
      <c r="C9" s="66">
        <v>44732</v>
      </c>
      <c r="D9" s="67">
        <v>27000</v>
      </c>
      <c r="E9" s="65" t="s">
        <v>32</v>
      </c>
      <c r="F9" s="65" t="s">
        <v>33</v>
      </c>
      <c r="G9" s="67">
        <v>27000</v>
      </c>
      <c r="H9" s="67">
        <v>25740</v>
      </c>
      <c r="I9" s="68">
        <f>H9/G9*100</f>
        <v>95.333333333333343</v>
      </c>
      <c r="J9" s="67">
        <v>51480</v>
      </c>
      <c r="K9" s="67">
        <f>G9-0</f>
        <v>27000</v>
      </c>
      <c r="L9" s="67">
        <v>51480</v>
      </c>
      <c r="M9" s="69">
        <v>184.89</v>
      </c>
      <c r="N9" s="70">
        <v>92.400002000000001</v>
      </c>
      <c r="O9" s="71">
        <v>0.54</v>
      </c>
      <c r="P9" s="71">
        <v>0.54</v>
      </c>
      <c r="Q9" s="67">
        <f>K9/M9</f>
        <v>146.03277624533507</v>
      </c>
      <c r="R9" s="67">
        <f>K9/O9</f>
        <v>50000</v>
      </c>
      <c r="S9" s="72">
        <f>K9/O9/43560</f>
        <v>1.1478420569329659</v>
      </c>
      <c r="T9" s="71">
        <v>184.89</v>
      </c>
      <c r="U9" s="73" t="s">
        <v>63</v>
      </c>
      <c r="V9" s="65" t="s">
        <v>64</v>
      </c>
      <c r="X9" s="65" t="s">
        <v>59</v>
      </c>
      <c r="Y9" s="65">
        <v>0</v>
      </c>
      <c r="Z9" s="65">
        <v>1</v>
      </c>
      <c r="AA9" s="65" t="s">
        <v>34</v>
      </c>
      <c r="AC9" s="75" t="s">
        <v>39</v>
      </c>
      <c r="AD9" s="65" t="s">
        <v>60</v>
      </c>
    </row>
    <row r="10" spans="1:64" s="65" customFormat="1" x14ac:dyDescent="0.25">
      <c r="A10" s="65" t="s">
        <v>67</v>
      </c>
      <c r="B10" s="65" t="s">
        <v>68</v>
      </c>
      <c r="C10" s="66">
        <v>44694</v>
      </c>
      <c r="D10" s="67">
        <v>270000</v>
      </c>
      <c r="E10" s="65" t="s">
        <v>32</v>
      </c>
      <c r="F10" s="65" t="s">
        <v>33</v>
      </c>
      <c r="G10" s="67">
        <v>270000</v>
      </c>
      <c r="H10" s="67">
        <v>84810</v>
      </c>
      <c r="I10" s="68">
        <f>H10/G10*100</f>
        <v>31.411111111111111</v>
      </c>
      <c r="J10" s="67">
        <v>169620</v>
      </c>
      <c r="K10" s="67">
        <f>G10-0</f>
        <v>270000</v>
      </c>
      <c r="L10" s="67">
        <v>169620</v>
      </c>
      <c r="M10" s="69">
        <v>282.19</v>
      </c>
      <c r="N10" s="70">
        <v>639.05999799999995</v>
      </c>
      <c r="O10" s="71">
        <v>4.1399999999999997</v>
      </c>
      <c r="P10" s="71">
        <v>4.1399999999999997</v>
      </c>
      <c r="Q10" s="67">
        <f>K10/M10</f>
        <v>956.80215457670363</v>
      </c>
      <c r="R10" s="67">
        <f>K10/O10</f>
        <v>65217.391304347831</v>
      </c>
      <c r="S10" s="72">
        <f>K10/O10/43560</f>
        <v>1.497185291651695</v>
      </c>
      <c r="T10" s="71">
        <v>282.19</v>
      </c>
      <c r="U10" s="73" t="s">
        <v>65</v>
      </c>
      <c r="V10" s="65" t="s">
        <v>69</v>
      </c>
      <c r="X10" s="65" t="s">
        <v>66</v>
      </c>
      <c r="Y10" s="65">
        <v>0</v>
      </c>
      <c r="Z10" s="65">
        <v>1</v>
      </c>
      <c r="AA10" s="74">
        <v>37963</v>
      </c>
      <c r="AC10" s="75" t="s">
        <v>39</v>
      </c>
    </row>
    <row r="11" spans="1:64" s="65" customFormat="1" x14ac:dyDescent="0.25">
      <c r="A11" s="65" t="s">
        <v>72</v>
      </c>
      <c r="B11" s="65" t="s">
        <v>73</v>
      </c>
      <c r="C11" s="66">
        <v>44736</v>
      </c>
      <c r="D11" s="67">
        <v>155000</v>
      </c>
      <c r="E11" s="65" t="s">
        <v>32</v>
      </c>
      <c r="F11" s="65" t="s">
        <v>33</v>
      </c>
      <c r="G11" s="67">
        <v>155000</v>
      </c>
      <c r="H11" s="67">
        <v>85140</v>
      </c>
      <c r="I11" s="68">
        <f>H11/G11*100</f>
        <v>54.929032258064517</v>
      </c>
      <c r="J11" s="67">
        <v>170280</v>
      </c>
      <c r="K11" s="67">
        <f>G11-0</f>
        <v>155000</v>
      </c>
      <c r="L11" s="67">
        <v>170280</v>
      </c>
      <c r="M11" s="69">
        <v>323.14499999999998</v>
      </c>
      <c r="N11" s="70">
        <v>626.24499500000002</v>
      </c>
      <c r="O11" s="71">
        <v>4.16</v>
      </c>
      <c r="P11" s="71">
        <v>4.16</v>
      </c>
      <c r="Q11" s="67">
        <f>K11/M11</f>
        <v>479.6608333720157</v>
      </c>
      <c r="R11" s="67">
        <f>K11/O11</f>
        <v>37259.615384615383</v>
      </c>
      <c r="S11" s="72">
        <f>K11/O11/43560</f>
        <v>0.85536307127216216</v>
      </c>
      <c r="T11" s="71">
        <v>323.14499999999998</v>
      </c>
      <c r="U11" s="73" t="s">
        <v>70</v>
      </c>
      <c r="V11" s="65" t="s">
        <v>74</v>
      </c>
      <c r="X11" s="65" t="s">
        <v>71</v>
      </c>
      <c r="Y11" s="65">
        <v>0</v>
      </c>
      <c r="Z11" s="65">
        <v>1</v>
      </c>
      <c r="AA11" s="74">
        <v>42969</v>
      </c>
      <c r="AC11" s="75" t="s">
        <v>39</v>
      </c>
      <c r="AL11" s="76"/>
      <c r="BC11" s="76"/>
      <c r="BE11" s="76"/>
    </row>
    <row r="12" spans="1:64" s="65" customFormat="1" x14ac:dyDescent="0.25">
      <c r="A12" s="65" t="s">
        <v>72</v>
      </c>
      <c r="B12" s="65" t="s">
        <v>73</v>
      </c>
      <c r="C12" s="66">
        <v>45078</v>
      </c>
      <c r="D12" s="67">
        <v>190000</v>
      </c>
      <c r="E12" s="65" t="s">
        <v>32</v>
      </c>
      <c r="F12" s="65" t="s">
        <v>33</v>
      </c>
      <c r="G12" s="67">
        <v>190000</v>
      </c>
      <c r="H12" s="67">
        <v>85140</v>
      </c>
      <c r="I12" s="68">
        <f>+(H12/G12)*100</f>
        <v>44.810526315789474</v>
      </c>
      <c r="J12" s="67">
        <v>170280</v>
      </c>
      <c r="K12" s="67">
        <v>190000</v>
      </c>
      <c r="L12" s="67">
        <v>170280</v>
      </c>
      <c r="M12" s="69">
        <v>323.14499999999998</v>
      </c>
      <c r="N12" s="70">
        <v>626.24499500000002</v>
      </c>
      <c r="O12" s="71">
        <v>4.16</v>
      </c>
      <c r="P12" s="71">
        <v>4.16</v>
      </c>
      <c r="Q12" s="67">
        <f>+D12/M12</f>
        <v>587.97134413343861</v>
      </c>
      <c r="R12" s="67">
        <f>+D12/O12</f>
        <v>45673.076923076922</v>
      </c>
      <c r="S12" s="72">
        <f>+D12/(M12*N12)</f>
        <v>0.93888390139299804</v>
      </c>
      <c r="T12" s="71">
        <v>323.14499999999998</v>
      </c>
      <c r="U12" s="73" t="s">
        <v>70</v>
      </c>
      <c r="V12" s="65" t="s">
        <v>148</v>
      </c>
      <c r="X12" s="65" t="s">
        <v>71</v>
      </c>
      <c r="Y12" s="65">
        <v>0</v>
      </c>
      <c r="Z12" s="65">
        <v>1</v>
      </c>
      <c r="AA12" s="74">
        <v>42969</v>
      </c>
      <c r="AB12" s="65" t="s">
        <v>127</v>
      </c>
      <c r="AC12" s="75" t="s">
        <v>39</v>
      </c>
    </row>
    <row r="13" spans="1:64" s="65" customFormat="1" x14ac:dyDescent="0.25">
      <c r="A13" s="65" t="s">
        <v>78</v>
      </c>
      <c r="B13" s="65" t="s">
        <v>79</v>
      </c>
      <c r="C13" s="66">
        <v>44895</v>
      </c>
      <c r="D13" s="67">
        <v>65000</v>
      </c>
      <c r="E13" s="65" t="s">
        <v>32</v>
      </c>
      <c r="F13" s="65" t="s">
        <v>33</v>
      </c>
      <c r="G13" s="67">
        <v>65000</v>
      </c>
      <c r="H13" s="67">
        <v>23140</v>
      </c>
      <c r="I13" s="68">
        <f>H13/G13*100</f>
        <v>35.6</v>
      </c>
      <c r="J13" s="67">
        <v>46274</v>
      </c>
      <c r="K13" s="67">
        <f>G13-0</f>
        <v>65000</v>
      </c>
      <c r="L13" s="67">
        <v>45302</v>
      </c>
      <c r="M13" s="69">
        <v>150</v>
      </c>
      <c r="N13" s="70">
        <v>150</v>
      </c>
      <c r="O13" s="71">
        <v>0.51700000000000002</v>
      </c>
      <c r="P13" s="71">
        <v>0.51700000000000002</v>
      </c>
      <c r="Q13" s="67">
        <f>K13/M13</f>
        <v>433.33333333333331</v>
      </c>
      <c r="R13" s="67">
        <f>K13/O13</f>
        <v>125725.33849129593</v>
      </c>
      <c r="S13" s="72">
        <f>K13/O13/43560</f>
        <v>2.8862566228488507</v>
      </c>
      <c r="T13" s="71">
        <v>150</v>
      </c>
      <c r="U13" s="73" t="s">
        <v>76</v>
      </c>
      <c r="V13" s="65" t="s">
        <v>80</v>
      </c>
      <c r="X13" s="65" t="s">
        <v>77</v>
      </c>
      <c r="Y13" s="65">
        <v>0</v>
      </c>
      <c r="Z13" s="65">
        <v>0</v>
      </c>
      <c r="AA13" s="74">
        <v>43719</v>
      </c>
      <c r="AC13" s="75" t="s">
        <v>35</v>
      </c>
      <c r="AD13" s="65" t="s">
        <v>81</v>
      </c>
    </row>
    <row r="14" spans="1:64" s="65" customFormat="1" x14ac:dyDescent="0.25">
      <c r="A14" s="65" t="s">
        <v>149</v>
      </c>
      <c r="C14" s="66">
        <v>45328</v>
      </c>
      <c r="D14" s="67">
        <v>47000</v>
      </c>
      <c r="E14" s="65" t="s">
        <v>150</v>
      </c>
      <c r="F14" s="65" t="s">
        <v>33</v>
      </c>
      <c r="G14" s="67">
        <v>47000</v>
      </c>
      <c r="H14" s="67">
        <v>18560</v>
      </c>
      <c r="I14" s="68">
        <f>+(H14/G14)*100</f>
        <v>39.48936170212766</v>
      </c>
      <c r="J14" s="67">
        <v>37125</v>
      </c>
      <c r="K14" s="67">
        <v>47000</v>
      </c>
      <c r="L14" s="67">
        <v>37125</v>
      </c>
      <c r="M14" s="69">
        <v>96</v>
      </c>
      <c r="N14" s="70">
        <v>201</v>
      </c>
      <c r="O14" s="71">
        <v>0.443</v>
      </c>
      <c r="P14" s="71">
        <v>0.443</v>
      </c>
      <c r="Q14" s="67">
        <f>+D14/M14</f>
        <v>489.58333333333331</v>
      </c>
      <c r="R14" s="67">
        <f>+D14/O14</f>
        <v>106094.80812641083</v>
      </c>
      <c r="S14" s="72">
        <f>+D14/(M14*N14)</f>
        <v>2.4357379767827529</v>
      </c>
      <c r="T14" s="71">
        <v>96</v>
      </c>
      <c r="U14" s="73" t="s">
        <v>151</v>
      </c>
      <c r="V14" s="65" t="s">
        <v>152</v>
      </c>
      <c r="X14" s="65" t="s">
        <v>153</v>
      </c>
      <c r="Y14" s="65">
        <v>0</v>
      </c>
      <c r="Z14" s="65">
        <v>1</v>
      </c>
      <c r="AA14" s="65" t="s">
        <v>34</v>
      </c>
      <c r="AB14" s="65" t="s">
        <v>127</v>
      </c>
      <c r="AC14" s="75" t="s">
        <v>39</v>
      </c>
      <c r="AD14" s="65" t="s">
        <v>36</v>
      </c>
    </row>
    <row r="15" spans="1:64" s="65" customFormat="1" x14ac:dyDescent="0.25">
      <c r="A15" s="65" t="s">
        <v>84</v>
      </c>
      <c r="C15" s="66">
        <v>44720</v>
      </c>
      <c r="D15" s="67">
        <v>5000</v>
      </c>
      <c r="E15" s="65" t="s">
        <v>32</v>
      </c>
      <c r="F15" s="65" t="s">
        <v>33</v>
      </c>
      <c r="G15" s="67">
        <v>5000</v>
      </c>
      <c r="H15" s="67">
        <v>1790</v>
      </c>
      <c r="I15" s="68">
        <f>H15/G15*100</f>
        <v>35.799999999999997</v>
      </c>
      <c r="J15" s="67">
        <v>3575</v>
      </c>
      <c r="K15" s="67">
        <f>G15-0</f>
        <v>5000</v>
      </c>
      <c r="L15" s="67">
        <v>3575</v>
      </c>
      <c r="M15" s="69">
        <v>165</v>
      </c>
      <c r="N15" s="70">
        <v>150</v>
      </c>
      <c r="O15" s="71">
        <v>0.56799999999999995</v>
      </c>
      <c r="P15" s="71">
        <v>0.56799999999999995</v>
      </c>
      <c r="Q15" s="67">
        <f>K15/M15</f>
        <v>30.303030303030305</v>
      </c>
      <c r="R15" s="67">
        <f>K15/O15</f>
        <v>8802.8169014084524</v>
      </c>
      <c r="S15" s="72">
        <f>K15/O15/43560</f>
        <v>0.20208486917833912</v>
      </c>
      <c r="T15" s="71">
        <v>165</v>
      </c>
      <c r="U15" s="73" t="s">
        <v>82</v>
      </c>
      <c r="V15" s="65" t="s">
        <v>85</v>
      </c>
      <c r="X15" s="65" t="s">
        <v>83</v>
      </c>
      <c r="Y15" s="65">
        <v>0</v>
      </c>
      <c r="Z15" s="65">
        <v>1</v>
      </c>
      <c r="AA15" s="65" t="s">
        <v>34</v>
      </c>
      <c r="AC15" s="75" t="s">
        <v>35</v>
      </c>
      <c r="AD15" s="65" t="s">
        <v>86</v>
      </c>
    </row>
    <row r="16" spans="1:64" s="65" customFormat="1" x14ac:dyDescent="0.25">
      <c r="A16" s="65" t="s">
        <v>154</v>
      </c>
      <c r="B16" s="65" t="s">
        <v>155</v>
      </c>
      <c r="C16" s="66">
        <v>45156</v>
      </c>
      <c r="D16" s="67">
        <v>32000</v>
      </c>
      <c r="E16" s="65" t="s">
        <v>32</v>
      </c>
      <c r="F16" s="65" t="s">
        <v>33</v>
      </c>
      <c r="G16" s="67">
        <v>32000</v>
      </c>
      <c r="H16" s="67">
        <v>26810</v>
      </c>
      <c r="I16" s="68">
        <f>+(H16/G16)*100</f>
        <v>83.78125</v>
      </c>
      <c r="J16" s="67">
        <v>53625</v>
      </c>
      <c r="K16" s="67">
        <v>32000</v>
      </c>
      <c r="L16" s="67">
        <v>53625</v>
      </c>
      <c r="M16" s="69">
        <v>59.284999999999997</v>
      </c>
      <c r="N16" s="70">
        <v>271.27999899999998</v>
      </c>
      <c r="O16" s="71">
        <v>0.36899999999999999</v>
      </c>
      <c r="P16" s="71">
        <v>0.36899999999999999</v>
      </c>
      <c r="Q16" s="67">
        <f>+D16/M16</f>
        <v>539.76553934384754</v>
      </c>
      <c r="R16" s="67">
        <f>+D16/O16</f>
        <v>86720.867208672091</v>
      </c>
      <c r="S16" s="72">
        <f>+D16/(M16*N16)</f>
        <v>1.9896989875167597</v>
      </c>
      <c r="T16" s="71">
        <v>59.284999999999997</v>
      </c>
      <c r="U16" s="73" t="s">
        <v>156</v>
      </c>
      <c r="V16" s="65" t="s">
        <v>157</v>
      </c>
      <c r="X16" s="65" t="s">
        <v>75</v>
      </c>
      <c r="Y16" s="65">
        <v>0</v>
      </c>
      <c r="Z16" s="65">
        <v>1</v>
      </c>
      <c r="AA16" s="74">
        <v>39449</v>
      </c>
      <c r="AB16" s="65" t="s">
        <v>127</v>
      </c>
      <c r="AC16" s="75" t="s">
        <v>39</v>
      </c>
      <c r="AD16" s="65" t="s">
        <v>158</v>
      </c>
    </row>
    <row r="17" spans="1:30" s="65" customFormat="1" x14ac:dyDescent="0.25">
      <c r="A17" s="65" t="s">
        <v>173</v>
      </c>
      <c r="B17" s="65" t="s">
        <v>174</v>
      </c>
      <c r="C17" s="66">
        <v>45351</v>
      </c>
      <c r="D17" s="67">
        <v>153000</v>
      </c>
      <c r="E17" s="65" t="s">
        <v>32</v>
      </c>
      <c r="F17" s="65" t="s">
        <v>33</v>
      </c>
      <c r="G17" s="67">
        <v>153000</v>
      </c>
      <c r="H17" s="67">
        <v>30940</v>
      </c>
      <c r="I17" s="68">
        <f>+(H17/G17)*100</f>
        <v>20.222222222222221</v>
      </c>
      <c r="J17" s="67">
        <v>61875</v>
      </c>
      <c r="K17" s="67">
        <v>153000</v>
      </c>
      <c r="L17" s="67">
        <v>61875</v>
      </c>
      <c r="M17" s="69">
        <v>180</v>
      </c>
      <c r="N17" s="70">
        <v>363</v>
      </c>
      <c r="O17" s="71">
        <v>1.5</v>
      </c>
      <c r="P17" s="71">
        <v>1.5</v>
      </c>
      <c r="Q17" s="67">
        <f>+D17/M17</f>
        <v>850</v>
      </c>
      <c r="R17" s="67">
        <f>+D17/O17</f>
        <v>102000</v>
      </c>
      <c r="S17" s="72">
        <f>+D17/(M17*N17)</f>
        <v>2.3415977961432506</v>
      </c>
      <c r="T17" s="71">
        <v>180</v>
      </c>
      <c r="U17" s="73" t="s">
        <v>175</v>
      </c>
      <c r="V17" s="65" t="s">
        <v>176</v>
      </c>
      <c r="X17" s="65" t="s">
        <v>153</v>
      </c>
      <c r="Y17" s="65">
        <v>0</v>
      </c>
      <c r="Z17" s="65">
        <v>0</v>
      </c>
      <c r="AA17" s="65" t="s">
        <v>34</v>
      </c>
      <c r="AB17" s="65" t="s">
        <v>127</v>
      </c>
      <c r="AC17" s="75" t="s">
        <v>39</v>
      </c>
    </row>
    <row r="18" spans="1:30" s="65" customFormat="1" x14ac:dyDescent="0.25">
      <c r="A18" s="65" t="s">
        <v>95</v>
      </c>
      <c r="B18" s="65" t="s">
        <v>96</v>
      </c>
      <c r="C18" s="66">
        <v>44827</v>
      </c>
      <c r="D18" s="67">
        <v>41000</v>
      </c>
      <c r="E18" s="65" t="s">
        <v>32</v>
      </c>
      <c r="F18" s="65" t="s">
        <v>33</v>
      </c>
      <c r="G18" s="67">
        <v>41000</v>
      </c>
      <c r="H18" s="67">
        <v>13650</v>
      </c>
      <c r="I18" s="68">
        <f>H18/G18*100</f>
        <v>33.292682926829272</v>
      </c>
      <c r="J18" s="67">
        <v>27291</v>
      </c>
      <c r="K18" s="67">
        <f>G18-0</f>
        <v>41000</v>
      </c>
      <c r="L18" s="67">
        <v>26400</v>
      </c>
      <c r="M18" s="69">
        <v>80</v>
      </c>
      <c r="N18" s="70">
        <v>130</v>
      </c>
      <c r="O18" s="71">
        <v>0.23899999999999999</v>
      </c>
      <c r="P18" s="71">
        <v>0.23899999999999999</v>
      </c>
      <c r="Q18" s="67">
        <f>K18/M18</f>
        <v>512.5</v>
      </c>
      <c r="R18" s="67">
        <f>K18/O18</f>
        <v>171548.11715481171</v>
      </c>
      <c r="S18" s="72">
        <f>K18/O18/43560</f>
        <v>3.9382028731591303</v>
      </c>
      <c r="T18" s="71">
        <v>80</v>
      </c>
      <c r="U18" s="73" t="s">
        <v>93</v>
      </c>
      <c r="V18" s="65" t="s">
        <v>97</v>
      </c>
      <c r="X18" s="65" t="s">
        <v>94</v>
      </c>
      <c r="Y18" s="65">
        <v>0</v>
      </c>
      <c r="Z18" s="65">
        <v>1</v>
      </c>
      <c r="AA18" s="74">
        <v>44039</v>
      </c>
      <c r="AC18" s="75" t="s">
        <v>39</v>
      </c>
      <c r="AD18" s="65" t="s">
        <v>36</v>
      </c>
    </row>
    <row r="19" spans="1:30" s="65" customFormat="1" x14ac:dyDescent="0.25">
      <c r="A19" s="65" t="s">
        <v>177</v>
      </c>
      <c r="B19" s="65" t="s">
        <v>178</v>
      </c>
      <c r="C19" s="66">
        <v>45351</v>
      </c>
      <c r="D19" s="67">
        <v>9000</v>
      </c>
      <c r="E19" s="65" t="s">
        <v>32</v>
      </c>
      <c r="F19" s="65" t="s">
        <v>33</v>
      </c>
      <c r="G19" s="67">
        <v>9000</v>
      </c>
      <c r="H19" s="67">
        <v>18560</v>
      </c>
      <c r="I19" s="68">
        <f>+(H19/G19)*100</f>
        <v>206.22222222222223</v>
      </c>
      <c r="J19" s="67">
        <v>37125</v>
      </c>
      <c r="K19" s="67">
        <v>9000</v>
      </c>
      <c r="L19" s="67">
        <v>37125</v>
      </c>
      <c r="M19" s="69">
        <v>75</v>
      </c>
      <c r="N19" s="70">
        <v>123</v>
      </c>
      <c r="O19" s="71">
        <v>0.21199999999999999</v>
      </c>
      <c r="P19" s="71">
        <v>0.21199999999999999</v>
      </c>
      <c r="Q19" s="67">
        <f>+D19/M19</f>
        <v>120</v>
      </c>
      <c r="R19" s="67">
        <f>+D19/O19</f>
        <v>42452.830188679247</v>
      </c>
      <c r="S19" s="72">
        <f>+D19/(M19*N19)</f>
        <v>0.97560975609756095</v>
      </c>
      <c r="T19" s="71">
        <v>75</v>
      </c>
      <c r="U19" s="73" t="s">
        <v>179</v>
      </c>
      <c r="V19" s="65" t="s">
        <v>180</v>
      </c>
      <c r="X19" s="65" t="s">
        <v>153</v>
      </c>
      <c r="Y19" s="65">
        <v>0</v>
      </c>
      <c r="Z19" s="65">
        <v>1</v>
      </c>
      <c r="AA19" s="65" t="s">
        <v>34</v>
      </c>
      <c r="AB19" s="65" t="s">
        <v>127</v>
      </c>
      <c r="AC19" s="75" t="s">
        <v>39</v>
      </c>
      <c r="AD19" s="65" t="s">
        <v>36</v>
      </c>
    </row>
    <row r="20" spans="1:30" s="65" customFormat="1" x14ac:dyDescent="0.25">
      <c r="A20" s="65" t="s">
        <v>100</v>
      </c>
      <c r="C20" s="66">
        <v>45006</v>
      </c>
      <c r="D20" s="67">
        <v>46000</v>
      </c>
      <c r="E20" s="65" t="s">
        <v>40</v>
      </c>
      <c r="F20" s="65" t="s">
        <v>33</v>
      </c>
      <c r="G20" s="67">
        <v>46000</v>
      </c>
      <c r="H20" s="67">
        <v>17420</v>
      </c>
      <c r="I20" s="68">
        <f>H20/G20*100</f>
        <v>37.869565217391305</v>
      </c>
      <c r="J20" s="67">
        <v>34848</v>
      </c>
      <c r="K20" s="67">
        <f>G20-0</f>
        <v>46000</v>
      </c>
      <c r="L20" s="67">
        <v>34848</v>
      </c>
      <c r="M20" s="69">
        <v>132</v>
      </c>
      <c r="N20" s="70">
        <v>140</v>
      </c>
      <c r="O20" s="71">
        <v>0.42399999999999999</v>
      </c>
      <c r="P20" s="71">
        <v>0.42399999999999999</v>
      </c>
      <c r="Q20" s="67">
        <f>K20/M20</f>
        <v>348.4848484848485</v>
      </c>
      <c r="R20" s="67">
        <f>K20/O20</f>
        <v>108490.56603773586</v>
      </c>
      <c r="S20" s="72">
        <f>K20/O20/43560</f>
        <v>2.4906006895715302</v>
      </c>
      <c r="T20" s="71">
        <v>132</v>
      </c>
      <c r="U20" s="73" t="s">
        <v>99</v>
      </c>
      <c r="X20" s="65" t="s">
        <v>98</v>
      </c>
      <c r="Y20" s="65">
        <v>0</v>
      </c>
      <c r="Z20" s="65">
        <v>0</v>
      </c>
      <c r="AA20" s="74">
        <v>41820</v>
      </c>
      <c r="AC20" s="75" t="s">
        <v>39</v>
      </c>
      <c r="AD20" s="65" t="s">
        <v>36</v>
      </c>
    </row>
    <row r="22" spans="1:30" x14ac:dyDescent="0.25">
      <c r="C22" t="s">
        <v>103</v>
      </c>
      <c r="D22" s="23">
        <f>+AVERAGE(D2:D20)</f>
        <v>106121.05263157895</v>
      </c>
      <c r="I22" s="43">
        <f>+AVERAGE(I2:I20)</f>
        <v>49.0912019247356</v>
      </c>
      <c r="Q22" s="23">
        <f>+AVERAGE(Q2:Q20)</f>
        <v>580.15985672526369</v>
      </c>
      <c r="R22" s="23">
        <f>+AVERAGE(R2:R20)</f>
        <v>99450.302483065927</v>
      </c>
      <c r="S22" s="48">
        <f>+AVERAGE(S2:S20)</f>
        <v>2.2514546887893498</v>
      </c>
    </row>
    <row r="23" spans="1:30" x14ac:dyDescent="0.25">
      <c r="C23" t="s">
        <v>108</v>
      </c>
      <c r="D23" s="23">
        <f>+MEDIAN(D2:D20)</f>
        <v>81000</v>
      </c>
      <c r="I23" s="43">
        <f>+MEDIAN(I2:I20)</f>
        <v>35.799999999999997</v>
      </c>
      <c r="Q23" s="23">
        <f>+MEDIAN(Q2:Q20)</f>
        <v>539.76553934384754</v>
      </c>
      <c r="R23" s="23">
        <f>+MEDIAN(R2:R20)</f>
        <v>102000</v>
      </c>
      <c r="S23" s="48">
        <f>+MEDIAN(S2:S20)</f>
        <v>2.3415977961432506</v>
      </c>
    </row>
  </sheetData>
  <sortState xmlns:xlrd2="http://schemas.microsoft.com/office/spreadsheetml/2017/richdata2" ref="A2:AI20">
    <sortCondition ref="A2:A20"/>
  </sortState>
  <conditionalFormatting sqref="A2:AF15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High End Lots</vt:lpstr>
      <vt:lpstr>Developments</vt:lpstr>
      <vt:lpstr>In Fill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Dingman</dc:creator>
  <cp:lastModifiedBy>Matthew Dingman</cp:lastModifiedBy>
  <cp:lastPrinted>2023-03-28T17:01:37Z</cp:lastPrinted>
  <dcterms:created xsi:type="dcterms:W3CDTF">2023-03-28T12:59:25Z</dcterms:created>
  <dcterms:modified xsi:type="dcterms:W3CDTF">2024-03-22T19:43:17Z</dcterms:modified>
</cp:coreProperties>
</file>