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MDingman\Desktop\2024 Roll\"/>
    </mc:Choice>
  </mc:AlternateContent>
  <xr:revisionPtr revIDLastSave="0" documentId="13_ncr:1_{E28FFAF4-B47D-4C39-B7DA-51B47F0EA8F9}" xr6:coauthVersionLast="47" xr6:coauthVersionMax="47" xr10:uidLastSave="{00000000-0000-0000-0000-000000000000}"/>
  <bookViews>
    <workbookView xWindow="-120" yWindow="-120" windowWidth="29040" windowHeight="15840" activeTab="1" xr2:uid="{86716046-0CBB-41E5-BCD6-61C0C8ABEAE3}"/>
  </bookViews>
  <sheets>
    <sheet name="Land Analysis" sheetId="2" r:id="rId1"/>
    <sheet name="High End Lots" sheetId="1" r:id="rId2"/>
    <sheet name="Developments" sheetId="3" r:id="rId3"/>
    <sheet name="In Fill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4" i="1" l="1"/>
  <c r="O13" i="1"/>
  <c r="K2" i="2"/>
  <c r="K3" i="2"/>
  <c r="Q3" i="2" s="1"/>
  <c r="K4" i="2"/>
  <c r="K5" i="2"/>
  <c r="S5" i="2" s="1"/>
  <c r="K6" i="2"/>
  <c r="K7" i="2"/>
  <c r="K8" i="2"/>
  <c r="K9" i="2"/>
  <c r="K10" i="2"/>
  <c r="K11" i="2"/>
  <c r="K12" i="2"/>
  <c r="K13" i="2"/>
  <c r="K14" i="2"/>
  <c r="K15" i="2"/>
  <c r="Q15" i="2" s="1"/>
  <c r="K16" i="2"/>
  <c r="K17" i="2"/>
  <c r="K18" i="2"/>
  <c r="K19" i="2"/>
  <c r="K20" i="2"/>
  <c r="K21" i="2"/>
  <c r="S21" i="2" s="1"/>
  <c r="K22" i="2"/>
  <c r="K23" i="2"/>
  <c r="K24" i="2"/>
  <c r="R24" i="2" s="1"/>
  <c r="K25" i="2"/>
  <c r="K26" i="2"/>
  <c r="K27" i="2"/>
  <c r="K30" i="2"/>
  <c r="K31" i="2"/>
  <c r="K32" i="2"/>
  <c r="K33" i="2"/>
  <c r="K34" i="2"/>
  <c r="K35" i="2"/>
  <c r="K36" i="2"/>
  <c r="K37" i="2"/>
  <c r="K38" i="2"/>
  <c r="K39" i="2"/>
  <c r="J40" i="2"/>
  <c r="L40" i="2"/>
  <c r="R8" i="3"/>
  <c r="R7" i="3"/>
  <c r="P6" i="3"/>
  <c r="D6" i="3"/>
  <c r="D14" i="1"/>
  <c r="D13" i="1"/>
  <c r="D12" i="1"/>
  <c r="K27" i="4"/>
  <c r="Q27" i="4" s="1"/>
  <c r="I27" i="4"/>
  <c r="K26" i="4"/>
  <c r="R26" i="4" s="1"/>
  <c r="I26" i="4"/>
  <c r="K25" i="4"/>
  <c r="S25" i="4" s="1"/>
  <c r="I25" i="4"/>
  <c r="K24" i="4"/>
  <c r="S24" i="4" s="1"/>
  <c r="I24" i="4"/>
  <c r="S23" i="4"/>
  <c r="R23" i="4"/>
  <c r="Q23" i="4"/>
  <c r="K23" i="4"/>
  <c r="I23" i="4"/>
  <c r="K22" i="4"/>
  <c r="R22" i="4" s="1"/>
  <c r="I22" i="4"/>
  <c r="K21" i="4"/>
  <c r="S21" i="4" s="1"/>
  <c r="I21" i="4"/>
  <c r="S20" i="4"/>
  <c r="K20" i="4"/>
  <c r="R20" i="4" s="1"/>
  <c r="I20" i="4"/>
  <c r="K19" i="4"/>
  <c r="S19" i="4" s="1"/>
  <c r="I19" i="4"/>
  <c r="K18" i="4"/>
  <c r="S18" i="4" s="1"/>
  <c r="H18" i="4"/>
  <c r="I18" i="4" s="1"/>
  <c r="K17" i="4"/>
  <c r="R17" i="4" s="1"/>
  <c r="I17" i="4"/>
  <c r="K16" i="4"/>
  <c r="Q16" i="4" s="1"/>
  <c r="I16" i="4"/>
  <c r="K15" i="4"/>
  <c r="S15" i="4" s="1"/>
  <c r="I15" i="4"/>
  <c r="R14" i="4"/>
  <c r="K14" i="4"/>
  <c r="S14" i="4" s="1"/>
  <c r="I14" i="4"/>
  <c r="S13" i="4"/>
  <c r="K13" i="4"/>
  <c r="R13" i="4" s="1"/>
  <c r="I13" i="4"/>
  <c r="K12" i="4"/>
  <c r="R12" i="4" s="1"/>
  <c r="H12" i="4"/>
  <c r="I12" i="4" s="1"/>
  <c r="Q11" i="4"/>
  <c r="K11" i="4"/>
  <c r="S11" i="4" s="1"/>
  <c r="I11" i="4"/>
  <c r="R10" i="4"/>
  <c r="K10" i="4"/>
  <c r="Q10" i="4" s="1"/>
  <c r="I10" i="4"/>
  <c r="K9" i="4"/>
  <c r="R9" i="4" s="1"/>
  <c r="H9" i="4"/>
  <c r="I9" i="4" s="1"/>
  <c r="R8" i="4"/>
  <c r="K8" i="4"/>
  <c r="S8" i="4" s="1"/>
  <c r="I8" i="4"/>
  <c r="S7" i="4"/>
  <c r="K7" i="4"/>
  <c r="Q7" i="4" s="1"/>
  <c r="I7" i="4"/>
  <c r="K6" i="4"/>
  <c r="R6" i="4" s="1"/>
  <c r="I6" i="4"/>
  <c r="K5" i="4"/>
  <c r="S5" i="4" s="1"/>
  <c r="I5" i="4"/>
  <c r="R4" i="4"/>
  <c r="K4" i="4"/>
  <c r="S4" i="4" s="1"/>
  <c r="I4" i="4"/>
  <c r="S3" i="4"/>
  <c r="R3" i="4"/>
  <c r="K3" i="4"/>
  <c r="Q3" i="4" s="1"/>
  <c r="I3" i="4"/>
  <c r="K2" i="4"/>
  <c r="R2" i="4" s="1"/>
  <c r="I2" i="4"/>
  <c r="K4" i="3"/>
  <c r="R4" i="3" s="1"/>
  <c r="I4" i="3"/>
  <c r="R3" i="3"/>
  <c r="K3" i="3"/>
  <c r="S3" i="3" s="1"/>
  <c r="I3" i="3"/>
  <c r="S2" i="3"/>
  <c r="R2" i="3"/>
  <c r="K2" i="3"/>
  <c r="Q2" i="3" s="1"/>
  <c r="I2" i="3"/>
  <c r="S10" i="1"/>
  <c r="R10" i="1"/>
  <c r="K10" i="1"/>
  <c r="Q10" i="1" s="1"/>
  <c r="I10" i="1"/>
  <c r="S9" i="1"/>
  <c r="K9" i="1"/>
  <c r="R9" i="1" s="1"/>
  <c r="I9" i="1"/>
  <c r="K8" i="1"/>
  <c r="S8" i="1" s="1"/>
  <c r="I8" i="1"/>
  <c r="S7" i="1"/>
  <c r="R7" i="1"/>
  <c r="Q7" i="1"/>
  <c r="I7" i="1"/>
  <c r="S6" i="1"/>
  <c r="R6" i="1"/>
  <c r="Q6" i="1"/>
  <c r="I6" i="1"/>
  <c r="Q5" i="1"/>
  <c r="K5" i="1"/>
  <c r="S5" i="1" s="1"/>
  <c r="I5" i="1"/>
  <c r="R4" i="1"/>
  <c r="K4" i="1"/>
  <c r="S4" i="1" s="1"/>
  <c r="I4" i="1"/>
  <c r="S3" i="1"/>
  <c r="Q3" i="1"/>
  <c r="K3" i="1"/>
  <c r="R3" i="1" s="1"/>
  <c r="I3" i="1"/>
  <c r="K2" i="1"/>
  <c r="R2" i="1" s="1"/>
  <c r="I2" i="1"/>
  <c r="H24" i="2"/>
  <c r="I24" i="2" s="1"/>
  <c r="H17" i="2"/>
  <c r="I17" i="2" s="1"/>
  <c r="H13" i="2"/>
  <c r="I13" i="2" s="1"/>
  <c r="I2" i="2"/>
  <c r="Q2" i="2"/>
  <c r="I3" i="2"/>
  <c r="I4" i="2"/>
  <c r="Q4" i="2"/>
  <c r="I5" i="2"/>
  <c r="I6" i="2"/>
  <c r="Q6" i="2"/>
  <c r="I7" i="2"/>
  <c r="I8" i="2"/>
  <c r="I9" i="2"/>
  <c r="I10" i="2"/>
  <c r="I11" i="2"/>
  <c r="I12" i="2"/>
  <c r="S12" i="2"/>
  <c r="I14" i="2"/>
  <c r="I15" i="2"/>
  <c r="I16" i="2"/>
  <c r="I18" i="2"/>
  <c r="S18" i="2"/>
  <c r="I19" i="2"/>
  <c r="S19" i="2"/>
  <c r="I20" i="2"/>
  <c r="I21" i="2"/>
  <c r="I22" i="2"/>
  <c r="I23" i="2"/>
  <c r="R23" i="2"/>
  <c r="I25" i="2"/>
  <c r="R25" i="2"/>
  <c r="I26" i="2"/>
  <c r="I27" i="2"/>
  <c r="Q27" i="2"/>
  <c r="I28" i="2"/>
  <c r="I29" i="2"/>
  <c r="Q29" i="2"/>
  <c r="I30" i="2"/>
  <c r="R30" i="2"/>
  <c r="I31" i="2"/>
  <c r="I32" i="2"/>
  <c r="Q32" i="2"/>
  <c r="I33" i="2"/>
  <c r="I34" i="2"/>
  <c r="Q34" i="2"/>
  <c r="I35" i="2"/>
  <c r="I36" i="2"/>
  <c r="I37" i="2"/>
  <c r="R37" i="2"/>
  <c r="I38" i="2"/>
  <c r="S38" i="2"/>
  <c r="I39" i="2"/>
  <c r="D40" i="2"/>
  <c r="G40" i="2"/>
  <c r="M40" i="2"/>
  <c r="O40" i="2"/>
  <c r="P40" i="2"/>
  <c r="S10" i="4" l="1"/>
  <c r="R11" i="4"/>
  <c r="R7" i="4"/>
  <c r="Q8" i="4"/>
  <c r="Q14" i="4"/>
  <c r="R27" i="4"/>
  <c r="S2" i="4"/>
  <c r="S6" i="4"/>
  <c r="S9" i="4"/>
  <c r="S12" i="4"/>
  <c r="Q18" i="4"/>
  <c r="S22" i="4"/>
  <c r="Q24" i="4"/>
  <c r="R16" i="4"/>
  <c r="S17" i="4"/>
  <c r="R18" i="4"/>
  <c r="R24" i="4"/>
  <c r="S16" i="4"/>
  <c r="S26" i="4"/>
  <c r="S27" i="4"/>
  <c r="K40" i="2"/>
  <c r="S42" i="2" s="1"/>
  <c r="R21" i="4"/>
  <c r="Q22" i="4"/>
  <c r="R25" i="4"/>
  <c r="Q26" i="4"/>
  <c r="Q21" i="4"/>
  <c r="Q25" i="4"/>
  <c r="Q17" i="4"/>
  <c r="R19" i="4"/>
  <c r="Q20" i="4"/>
  <c r="Q19" i="4"/>
  <c r="Q15" i="4"/>
  <c r="Q12" i="4"/>
  <c r="R15" i="4"/>
  <c r="R5" i="4"/>
  <c r="Q6" i="4"/>
  <c r="Q30" i="4" s="1"/>
  <c r="Q9" i="4"/>
  <c r="Q5" i="4"/>
  <c r="Q4" i="3"/>
  <c r="S4" i="3"/>
  <c r="Q3" i="3"/>
  <c r="Q8" i="1"/>
  <c r="R8" i="1"/>
  <c r="Q9" i="1"/>
  <c r="S2" i="1"/>
  <c r="Q4" i="1"/>
  <c r="Q2" i="1"/>
  <c r="R5" i="1"/>
  <c r="H40" i="2"/>
  <c r="I41" i="2" s="1"/>
  <c r="R38" i="2"/>
  <c r="Q38" i="2"/>
  <c r="R18" i="2"/>
  <c r="S23" i="2"/>
  <c r="Q18" i="2"/>
  <c r="R12" i="2"/>
  <c r="Q23" i="2"/>
  <c r="S2" i="2"/>
  <c r="R13" i="2"/>
  <c r="S13" i="2"/>
  <c r="R34" i="2"/>
  <c r="Q14" i="2"/>
  <c r="S14" i="2"/>
  <c r="R32" i="2"/>
  <c r="R27" i="2"/>
  <c r="I42" i="2"/>
  <c r="R5" i="2"/>
  <c r="R2" i="2"/>
  <c r="Q33" i="2"/>
  <c r="R33" i="2"/>
  <c r="Q26" i="2"/>
  <c r="R26" i="2"/>
  <c r="R29" i="2"/>
  <c r="S29" i="2"/>
  <c r="S28" i="2"/>
  <c r="Q28" i="2"/>
  <c r="R28" i="2"/>
  <c r="Q20" i="2"/>
  <c r="R20" i="2"/>
  <c r="S20" i="2"/>
  <c r="Q22" i="2"/>
  <c r="R22" i="2"/>
  <c r="S22" i="2"/>
  <c r="Q9" i="2"/>
  <c r="S9" i="2"/>
  <c r="R10" i="2"/>
  <c r="Q10" i="2"/>
  <c r="S10" i="2"/>
  <c r="Q35" i="2"/>
  <c r="S35" i="2"/>
  <c r="R35" i="2"/>
  <c r="Q31" i="2"/>
  <c r="R31" i="2"/>
  <c r="S31" i="2"/>
  <c r="Q39" i="2"/>
  <c r="R39" i="2"/>
  <c r="S39" i="2"/>
  <c r="Q17" i="2"/>
  <c r="R17" i="2"/>
  <c r="S17" i="2"/>
  <c r="Q16" i="2"/>
  <c r="R16" i="2"/>
  <c r="S16" i="2"/>
  <c r="R11" i="2"/>
  <c r="Q11" i="2"/>
  <c r="S11" i="2"/>
  <c r="S15" i="2"/>
  <c r="R14" i="2"/>
  <c r="Q12" i="2"/>
  <c r="Q13" i="2"/>
  <c r="Q8" i="2"/>
  <c r="S8" i="2"/>
  <c r="Q7" i="2"/>
  <c r="S7" i="2"/>
  <c r="Q5" i="2"/>
  <c r="S3" i="2"/>
  <c r="Q37" i="2"/>
  <c r="S37" i="2"/>
  <c r="R36" i="2"/>
  <c r="S36" i="2"/>
  <c r="Q36" i="2"/>
  <c r="S34" i="2"/>
  <c r="S33" i="2"/>
  <c r="S32" i="2"/>
  <c r="Q30" i="2"/>
  <c r="S30" i="2"/>
  <c r="S27" i="2"/>
  <c r="S26" i="2"/>
  <c r="Q25" i="2"/>
  <c r="Q24" i="2"/>
  <c r="S25" i="2"/>
  <c r="S24" i="2"/>
  <c r="R21" i="2"/>
  <c r="R19" i="2"/>
  <c r="Q21" i="2"/>
  <c r="Q19" i="2"/>
  <c r="R15" i="2"/>
  <c r="R9" i="2"/>
  <c r="R8" i="2"/>
  <c r="R7" i="2"/>
  <c r="S6" i="2"/>
  <c r="S4" i="2"/>
  <c r="R6" i="2"/>
  <c r="R4" i="2"/>
  <c r="R3" i="2"/>
  <c r="R30" i="4" l="1"/>
  <c r="R31" i="4"/>
  <c r="Q31" i="4"/>
  <c r="M42" i="2"/>
  <c r="P42" i="2"/>
</calcChain>
</file>

<file path=xl/sharedStrings.xml><?xml version="1.0" encoding="utf-8"?>
<sst xmlns="http://schemas.openxmlformats.org/spreadsheetml/2006/main" count="817" uniqueCount="221">
  <si>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</si>
  <si>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</si>
  <si>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</si>
  <si>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</si>
  <si>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</si>
  <si>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</si>
  <si>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</si>
  <si>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</si>
  <si>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</si>
  <si>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</si>
  <si>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</si>
  <si>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</si>
  <si>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</si>
  <si>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</si>
  <si>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</si>
  <si>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</si>
  <si>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</si>
  <si>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</si>
  <si>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</si>
  <si>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</si>
  <si>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</si>
  <si>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</si>
  <si>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</si>
  <si>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</si>
  <si>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</si>
  <si>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</si>
  <si>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</si>
  <si>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</si>
  <si>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</si>
  <si>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Rate Group 1</t>
  </si>
  <si>
    <t>Rate Group 2</t>
  </si>
  <si>
    <t>Rate Group 3</t>
  </si>
  <si>
    <t>WD</t>
  </si>
  <si>
    <t>03-ARM'S LENGTH</t>
  </si>
  <si>
    <t>NOT INSPECTED</t>
  </si>
  <si>
    <t>401</t>
  </si>
  <si>
    <t>21-NOT USED/OTHER</t>
  </si>
  <si>
    <t>BASE LOT</t>
  </si>
  <si>
    <t>407</t>
  </si>
  <si>
    <t>22-OUTLIER</t>
  </si>
  <si>
    <t>19-MULTI PARCEL ARM'S LENGTH</t>
  </si>
  <si>
    <t>402</t>
  </si>
  <si>
    <t>16-LC PAYOFF</t>
  </si>
  <si>
    <t>PTA</t>
  </si>
  <si>
    <t>MLC</t>
  </si>
  <si>
    <t>22-23-03-101-005</t>
  </si>
  <si>
    <t>CA1</t>
  </si>
  <si>
    <t>57964:290</t>
  </si>
  <si>
    <t>LAND TABLE CA1</t>
  </si>
  <si>
    <t>22-23-03-102-001</t>
  </si>
  <si>
    <t>33135 FOURTEEN MILE</t>
  </si>
  <si>
    <t>57145:776</t>
  </si>
  <si>
    <t>LAND TABLE 0B1</t>
  </si>
  <si>
    <t>22-23-08-102-001</t>
  </si>
  <si>
    <t>29010 WINTERGREEN</t>
  </si>
  <si>
    <t>9HJ</t>
  </si>
  <si>
    <t>57817:425</t>
  </si>
  <si>
    <t>LAND TABLE 9HJ</t>
  </si>
  <si>
    <t>22-23-08-102-006</t>
  </si>
  <si>
    <t>28910 WINTERGREEN</t>
  </si>
  <si>
    <t>56990:195</t>
  </si>
  <si>
    <t>22-23-08-102-008</t>
  </si>
  <si>
    <t>28856 WINTERGREEN</t>
  </si>
  <si>
    <t>56752:237</t>
  </si>
  <si>
    <t>22-23-08-102-018</t>
  </si>
  <si>
    <t>28995 WINTERGREEN</t>
  </si>
  <si>
    <t>57724:440</t>
  </si>
  <si>
    <t>9HE</t>
  </si>
  <si>
    <t>22-23-08-351-039</t>
  </si>
  <si>
    <t>28550 HALSTED</t>
  </si>
  <si>
    <t>57809:722</t>
  </si>
  <si>
    <t>JC1</t>
  </si>
  <si>
    <t>Land Table JC1</t>
  </si>
  <si>
    <t>22-23-10-476-009</t>
  </si>
  <si>
    <t>56241:214</t>
  </si>
  <si>
    <t>LC</t>
  </si>
  <si>
    <t>LAND TABLE KB1</t>
  </si>
  <si>
    <t>22-23-11-176-012</t>
  </si>
  <si>
    <t>28740 BARTLETT</t>
  </si>
  <si>
    <t>KB1</t>
  </si>
  <si>
    <t>56572:259</t>
  </si>
  <si>
    <t>LAND TABLE LB1</t>
  </si>
  <si>
    <t>&lt;.90 ACRES</t>
  </si>
  <si>
    <t>22-23-12-351-003</t>
  </si>
  <si>
    <t>WESTBROOK</t>
  </si>
  <si>
    <t>LC1</t>
  </si>
  <si>
    <t>57926:887</t>
  </si>
  <si>
    <t>LE1</t>
  </si>
  <si>
    <t>Land Table LE1</t>
  </si>
  <si>
    <t>22-23-12-376-023</t>
  </si>
  <si>
    <t>28700 TWELVE MILE</t>
  </si>
  <si>
    <t>57793:631</t>
  </si>
  <si>
    <t>27375 EDGEMOOR</t>
  </si>
  <si>
    <t>NA1</t>
  </si>
  <si>
    <t>56475:842</t>
  </si>
  <si>
    <t>22-23-14-151-008</t>
  </si>
  <si>
    <t>LAND TABLE NA1</t>
  </si>
  <si>
    <t>SIZE 5</t>
  </si>
  <si>
    <t>22-23-14-301-002</t>
  </si>
  <si>
    <t>26850 ORCHARD LAKE</t>
  </si>
  <si>
    <t>NB1</t>
  </si>
  <si>
    <t>57080:858</t>
  </si>
  <si>
    <t>Land Table NB1</t>
  </si>
  <si>
    <t>OA1</t>
  </si>
  <si>
    <t>Land Table OA1</t>
  </si>
  <si>
    <t>22-23-15-429-098</t>
  </si>
  <si>
    <t>26655 ORCHARD LAKE</t>
  </si>
  <si>
    <t>57539:651</t>
  </si>
  <si>
    <t>0Q1</t>
  </si>
  <si>
    <t>LAND TABLE 0Q1</t>
  </si>
  <si>
    <t>22-23-17-276-022</t>
  </si>
  <si>
    <t>36300 HOWARD</t>
  </si>
  <si>
    <t>57926:744</t>
  </si>
  <si>
    <t>57953:307</t>
  </si>
  <si>
    <t>22-23-17-401-040, 22-23-17-401-041</t>
  </si>
  <si>
    <t>22-23-21-451-005</t>
  </si>
  <si>
    <t>TC1</t>
  </si>
  <si>
    <t>56733:472</t>
  </si>
  <si>
    <t>Land Table TC1</t>
  </si>
  <si>
    <t>LAND TABLE 0C1</t>
  </si>
  <si>
    <t>22-23-21-453-023</t>
  </si>
  <si>
    <t>56550:200</t>
  </si>
  <si>
    <t>UC1</t>
  </si>
  <si>
    <t>Land Table UC1</t>
  </si>
  <si>
    <t>22-23-22-277-059</t>
  </si>
  <si>
    <t>31707 ALAMEDA</t>
  </si>
  <si>
    <t>58309:1</t>
  </si>
  <si>
    <t>126'-150' LOT</t>
  </si>
  <si>
    <t>0C1</t>
  </si>
  <si>
    <t>VB1</t>
  </si>
  <si>
    <t>LAND TABLE VA1</t>
  </si>
  <si>
    <t>22-23-23-127-004</t>
  </si>
  <si>
    <t>57415:424</t>
  </si>
  <si>
    <t>LAND TABLE VB1</t>
  </si>
  <si>
    <t>SIZE 4</t>
  </si>
  <si>
    <t>22-23-23-351-035</t>
  </si>
  <si>
    <t>56462:818</t>
  </si>
  <si>
    <t>12 UNITS@75,000</t>
  </si>
  <si>
    <t>22-23-23-376-010</t>
  </si>
  <si>
    <t>57073:607</t>
  </si>
  <si>
    <t>LAND TABLE 8C1</t>
  </si>
  <si>
    <t>XI1</t>
  </si>
  <si>
    <t>Land Table XI1</t>
  </si>
  <si>
    <t>57253:421</t>
  </si>
  <si>
    <t>22-23-25-476-009</t>
  </si>
  <si>
    <t>YE2</t>
  </si>
  <si>
    <t>LAND TABLE YE1</t>
  </si>
  <si>
    <t>22-23-26-277-011</t>
  </si>
  <si>
    <t>57861:878</t>
  </si>
  <si>
    <t>FLAT</t>
  </si>
  <si>
    <t>22-23-26-277-014</t>
  </si>
  <si>
    <t>23313 MIDDLEBELT</t>
  </si>
  <si>
    <t>56119:603</t>
  </si>
  <si>
    <t>92A</t>
  </si>
  <si>
    <t>57666:880</t>
  </si>
  <si>
    <t>LAND TABLE 92A</t>
  </si>
  <si>
    <t>BASE VALUE</t>
  </si>
  <si>
    <t>94H</t>
  </si>
  <si>
    <t>LAND TABLE 94H</t>
  </si>
  <si>
    <t>BASE</t>
  </si>
  <si>
    <t>22-23-32-302-008</t>
  </si>
  <si>
    <t>37302 WHITE TAIL CT</t>
  </si>
  <si>
    <t>56572:195</t>
  </si>
  <si>
    <t>LARGE</t>
  </si>
  <si>
    <t>22-23-32-302-014</t>
  </si>
  <si>
    <t>37152 WHITE TAIL CT</t>
  </si>
  <si>
    <t>56830:543</t>
  </si>
  <si>
    <t>22-23-32-302-015</t>
  </si>
  <si>
    <t>37100 WHITE TAIL CT</t>
  </si>
  <si>
    <t>56167:126</t>
  </si>
  <si>
    <t>22-23-32-302-016</t>
  </si>
  <si>
    <t>37050 WHITE TAIL CT</t>
  </si>
  <si>
    <t>58102:329</t>
  </si>
  <si>
    <t>22-23-32-302-017</t>
  </si>
  <si>
    <t>37026 WHITE TAIL CT</t>
  </si>
  <si>
    <t>57262:558</t>
  </si>
  <si>
    <t>5C1</t>
  </si>
  <si>
    <t>LAND TABLE 5C1</t>
  </si>
  <si>
    <t>22-23-33-376-085</t>
  </si>
  <si>
    <t>20893 GILL</t>
  </si>
  <si>
    <t>56462:197</t>
  </si>
  <si>
    <t>5F1</t>
  </si>
  <si>
    <t>LAND TABLE 5F1</t>
  </si>
  <si>
    <t>22-23-33-403-010</t>
  </si>
  <si>
    <t>34070 EDNA</t>
  </si>
  <si>
    <t>58150:40</t>
  </si>
  <si>
    <t>Land Table 6B1</t>
  </si>
  <si>
    <t>6C1</t>
  </si>
  <si>
    <t>Land Table 6C1</t>
  </si>
  <si>
    <t>22-23-34-251-042</t>
  </si>
  <si>
    <t>57430:863</t>
  </si>
  <si>
    <t>6B1</t>
  </si>
  <si>
    <t>22-23-34-404-022</t>
  </si>
  <si>
    <t>22-23-36-102-020</t>
  </si>
  <si>
    <t>8O1</t>
  </si>
  <si>
    <t>57711:274</t>
  </si>
  <si>
    <t>Land Table 8O1</t>
  </si>
  <si>
    <t>8C1</t>
  </si>
  <si>
    <t>22-23-36-127-019</t>
  </si>
  <si>
    <t>22044 HAMILTON AV</t>
  </si>
  <si>
    <t>56357:101</t>
  </si>
  <si>
    <t>8G1</t>
  </si>
  <si>
    <t>LAND TABLE 8G1</t>
  </si>
  <si>
    <t>40' LOT</t>
  </si>
  <si>
    <t>22-23-36-432-006</t>
  </si>
  <si>
    <t>21224 ONTAGA ST</t>
  </si>
  <si>
    <t>57470:532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</si>
  <si>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</si>
  <si>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</si>
  <si>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</si>
  <si>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</si>
  <si>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</si>
  <si>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</si>
  <si>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</si>
  <si>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>22-23-14-151-004/008</t>
  </si>
  <si>
    <t>22-23-17-401-039/040/041</t>
  </si>
  <si>
    <t>22-23-25-476-005/009</t>
  </si>
  <si>
    <t>22-23-30-300-019</t>
  </si>
  <si>
    <t>Median</t>
  </si>
  <si>
    <t>Move to High End Lots?</t>
  </si>
  <si>
    <t>No Water/Sewer - does not perk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</si>
</sst>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right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right"/>
    </xf>
    <xf numFmtId="6" fontId="2" fillId="2" borderId="0" xfId="0" applyNumberFormat="1" applyFont="1" applyFill="1" applyAlignment="1">
      <alignment horizontal="center"/>
    </xf>
    <xf numFmtId="6" fontId="0" fillId="0" borderId="0" xfId="0" applyNumberFormat="1"/>
    <xf numFmtId="6" fontId="3" fillId="3" borderId="1" xfId="0" applyNumberFormat="1" applyFont="1" applyFill="1" applyBorder="1"/>
    <xf numFmtId="6" fontId="3" fillId="3" borderId="0" xfId="0" applyNumberFormat="1" applyFont="1" applyFill="1"/>
    <xf numFmtId="6" fontId="3" fillId="3" borderId="2" xfId="0" applyNumberFormat="1" applyFont="1" applyFill="1" applyBorder="1"/>
    <xf numFmtId="164" fontId="2" fillId="2" borderId="0" xfId="0" applyNumberFormat="1" applyFont="1" applyFill="1" applyAlignment="1">
      <alignment horizontal="center"/>
    </xf>
    <xf numFmtId="164" fontId="0" fillId="0" borderId="0" xfId="0" applyNumberFormat="1"/>
    <xf numFmtId="164" fontId="3" fillId="3" borderId="1" xfId="0" applyNumberFormat="1" applyFont="1" applyFill="1" applyBorder="1"/>
    <xf numFmtId="164" fontId="3" fillId="3" borderId="0" xfId="0" applyNumberFormat="1" applyFont="1" applyFill="1"/>
    <xf numFmtId="164" fontId="3" fillId="3" borderId="2" xfId="0" applyNumberFormat="1" applyFont="1" applyFill="1" applyBorder="1"/>
    <xf numFmtId="165" fontId="2" fillId="2" borderId="0" xfId="0" applyNumberFormat="1" applyFont="1" applyFill="1" applyAlignment="1">
      <alignment horizontal="center"/>
    </xf>
    <xf numFmtId="165" fontId="0" fillId="0" borderId="0" xfId="0" applyNumberFormat="1"/>
    <xf numFmtId="165" fontId="3" fillId="3" borderId="1" xfId="0" applyNumberFormat="1" applyFont="1" applyFill="1" applyBorder="1"/>
    <xf numFmtId="165" fontId="3" fillId="3" borderId="0" xfId="0" applyNumberFormat="1" applyFont="1" applyFill="1"/>
    <xf numFmtId="165" fontId="3" fillId="3" borderId="2" xfId="0" applyNumberFormat="1" applyFont="1" applyFill="1" applyBorder="1"/>
    <xf numFmtId="166" fontId="2" fillId="2" borderId="0" xfId="0" applyNumberFormat="1" applyFont="1" applyFill="1" applyAlignment="1">
      <alignment horizontal="center"/>
    </xf>
    <xf numFmtId="166" fontId="0" fillId="0" borderId="0" xfId="0" applyNumberFormat="1"/>
    <xf numFmtId="166" fontId="3" fillId="3" borderId="1" xfId="0" applyNumberFormat="1" applyFont="1" applyFill="1" applyBorder="1"/>
    <xf numFmtId="166" fontId="3" fillId="3" borderId="0" xfId="0" applyNumberFormat="1" applyFont="1" applyFill="1"/>
    <xf numFmtId="167" fontId="2" fillId="2" borderId="0" xfId="0" applyNumberFormat="1" applyFont="1" applyFill="1" applyAlignment="1">
      <alignment horizontal="center"/>
    </xf>
    <xf numFmtId="167" fontId="0" fillId="0" borderId="0" xfId="0" applyNumberFormat="1"/>
    <xf numFmtId="167" fontId="3" fillId="3" borderId="1" xfId="0" applyNumberFormat="1" applyFont="1" applyFill="1" applyBorder="1"/>
    <xf numFmtId="167" fontId="3" fillId="3" borderId="0" xfId="0" applyNumberFormat="1" applyFont="1" applyFill="1"/>
    <xf numFmtId="167" fontId="3" fillId="3" borderId="2" xfId="0" applyNumberFormat="1" applyFont="1" applyFill="1" applyBorder="1"/>
    <xf numFmtId="40" fontId="2" fillId="2" borderId="0" xfId="0" applyNumberFormat="1" applyFont="1" applyFill="1" applyAlignment="1">
      <alignment horizontal="center"/>
    </xf>
    <xf numFmtId="40" fontId="0" fillId="0" borderId="0" xfId="0" applyNumberFormat="1"/>
    <xf numFmtId="40" fontId="3" fillId="3" borderId="1" xfId="0" applyNumberFormat="1" applyFont="1" applyFill="1" applyBorder="1"/>
    <xf numFmtId="40" fontId="3" fillId="3" borderId="0" xfId="0" applyNumberFormat="1" applyFont="1" applyFill="1"/>
    <xf numFmtId="40" fontId="3" fillId="3" borderId="2" xfId="0" applyNumberFormat="1" applyFont="1" applyFill="1" applyBorder="1"/>
    <xf numFmtId="8" fontId="2" fillId="2" borderId="0" xfId="0" applyNumberFormat="1" applyFont="1" applyFill="1" applyAlignment="1">
      <alignment horizontal="center"/>
    </xf>
    <xf numFmtId="8" fontId="0" fillId="0" borderId="0" xfId="0" applyNumberFormat="1"/>
    <xf numFmtId="8" fontId="3" fillId="3" borderId="1" xfId="0" applyNumberFormat="1" applyFont="1" applyFill="1" applyBorder="1"/>
    <xf numFmtId="8" fontId="3" fillId="3" borderId="0" xfId="0" applyNumberFormat="1" applyFont="1" applyFill="1"/>
    <xf numFmtId="8" fontId="3" fillId="3" borderId="2" xfId="0" applyNumberFormat="1" applyFont="1" applyFill="1" applyBorder="1"/>
    <xf numFmtId="168" fontId="3" fillId="3" borderId="2" xfId="0" applyNumberFormat="1" applyFont="1" applyFill="1" applyBorder="1"/>
    <xf numFmtId="0" fontId="1" fillId="0" borderId="0" xfId="0" applyFont="1"/>
    <xf numFmtId="165" fontId="1" fillId="0" borderId="0" xfId="0" applyNumberFormat="1" applyFont="1"/>
    <xf numFmtId="6" fontId="1" fillId="0" borderId="0" xfId="0" applyNumberFormat="1" applyFont="1"/>
    <xf numFmtId="164" fontId="1" fillId="0" borderId="0" xfId="0" applyNumberFormat="1" applyFont="1"/>
    <xf numFmtId="166" fontId="1" fillId="0" borderId="0" xfId="0" applyNumberFormat="1" applyFont="1"/>
    <xf numFmtId="167" fontId="1" fillId="0" borderId="0" xfId="0" applyNumberFormat="1" applyFont="1"/>
    <xf numFmtId="40" fontId="1" fillId="0" borderId="0" xfId="0" applyNumberFormat="1" applyFont="1"/>
    <xf numFmtId="8" fontId="1" fillId="0" borderId="0" xfId="0" applyNumberFormat="1" applyFont="1"/>
    <xf numFmtId="0" fontId="1" fillId="0" borderId="0" xfId="0" quotePrefix="1" applyFont="1" applyAlignment="1">
      <alignment horizontal="right"/>
    </xf>
    <xf numFmtId="0" fontId="1" fillId="0" borderId="0" xfId="0" quotePrefix="1" applyFont="1"/>
    <xf numFmtId="14" fontId="1" fillId="0" borderId="0" xfId="0" applyNumberFormat="1" applyFont="1"/>
    <xf numFmtId="0" fontId="4" fillId="0" borderId="0" xfId="0" applyFont="1"/>
    <xf numFmtId="165" fontId="4" fillId="0" borderId="0" xfId="0" applyNumberFormat="1" applyFont="1"/>
    <xf numFmtId="6" fontId="4" fillId="0" borderId="0" xfId="0" applyNumberFormat="1" applyFont="1"/>
    <xf numFmtId="164" fontId="4" fillId="0" borderId="0" xfId="0" applyNumberFormat="1" applyFont="1"/>
    <xf numFmtId="166" fontId="4" fillId="0" borderId="0" xfId="0" applyNumberFormat="1" applyFont="1"/>
    <xf numFmtId="167" fontId="4" fillId="0" borderId="0" xfId="0" applyNumberFormat="1" applyFont="1"/>
    <xf numFmtId="40" fontId="4" fillId="0" borderId="0" xfId="0" applyNumberFormat="1" applyFont="1"/>
    <xf numFmtId="8" fontId="4" fillId="0" borderId="0" xfId="0" applyNumberFormat="1" applyFont="1"/>
    <xf numFmtId="0" fontId="4" fillId="0" borderId="0" xfId="0" quotePrefix="1" applyFont="1" applyAlignment="1">
      <alignment horizontal="right"/>
    </xf>
    <xf numFmtId="0" fontId="4" fillId="0" borderId="0" xfId="0" quotePrefix="1" applyFont="1"/>
    <xf numFmtId="14" fontId="4" fillId="0" borderId="0" xfId="0" applyNumberFormat="1" applyFont="1"/>
    <xf numFmtId="0" fontId="5" fillId="0" borderId="0" xfId="0" applyFont="1"/>
    <xf numFmtId="165" fontId="5" fillId="0" borderId="0" xfId="0" applyNumberFormat="1" applyFont="1"/>
    <xf numFmtId="6" fontId="5" fillId="0" borderId="0" xfId="0" applyNumberFormat="1" applyFont="1"/>
    <xf numFmtId="164" fontId="5" fillId="0" borderId="0" xfId="0" applyNumberFormat="1" applyFont="1"/>
    <xf numFmtId="166" fontId="5" fillId="0" borderId="0" xfId="0" applyNumberFormat="1" applyFont="1"/>
    <xf numFmtId="167" fontId="5" fillId="0" borderId="0" xfId="0" applyNumberFormat="1" applyFont="1"/>
    <xf numFmtId="40" fontId="5" fillId="0" borderId="0" xfId="0" applyNumberFormat="1" applyFont="1"/>
    <xf numFmtId="8" fontId="5" fillId="0" borderId="0" xfId="0" applyNumberFormat="1" applyFont="1"/>
    <xf numFmtId="0" fontId="5" fillId="0" borderId="0" xfId="0" quotePrefix="1" applyFont="1" applyAlignment="1">
      <alignment horizontal="right"/>
    </xf>
    <xf numFmtId="14" fontId="5" fillId="0" borderId="0" xfId="0" applyNumberFormat="1" applyFont="1"/>
    <xf numFmtId="0" fontId="5" fillId="0" borderId="0" xfId="0" quotePrefix="1" applyFont="1"/>
  </cellXfs>
  <cellStyles count="1">
    <cellStyle name="Normal" xfId="0" builtinId="0"/>
  </cellStyles>
  <dxfs count="20"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1A430-6AE5-4EB4-95A1-6BBCCB723036}">
  <dimension ref="A1:BL42"/>
  <sheetViews>
    <sheetView topLeftCell="A13" workbookViewId="0">
      <selection activeCell="G33" sqref="G33"/>
    </sheetView>
  </sheetViews>
  <sheetFormatPr defaultRowHeight="15" x14ac:dyDescent="0.25"/>
  <cols>
    <col min="1" max="1" width="24" bestFit="1" customWidth="1"/>
    <col min="2" max="2" width="28.28515625" bestFit="1" customWidth="1"/>
    <col min="3" max="3" width="9.28515625" style="22" bestFit="1" customWidth="1"/>
    <col min="4" max="4" width="12.85546875" style="12" bestFit="1" customWidth="1"/>
    <col min="5" max="5" width="5.5703125" bestFit="1" customWidth="1"/>
    <col min="6" max="6" width="42.85546875" bestFit="1" customWidth="1"/>
    <col min="7" max="8" width="12.85546875" style="12" bestFit="1" customWidth="1"/>
    <col min="9" max="9" width="12.85546875" style="17" bestFit="1" customWidth="1"/>
    <col min="10" max="10" width="13.42578125" style="12" bestFit="1" customWidth="1"/>
    <col min="11" max="11" width="13.28515625" style="12" bestFit="1" customWidth="1"/>
    <col min="12" max="12" width="14.42578125" style="12" bestFit="1" customWidth="1"/>
    <col min="13" max="13" width="11.140625" style="27" bestFit="1" customWidth="1"/>
    <col min="14" max="14" width="7.28515625" style="31" bestFit="1" customWidth="1"/>
    <col min="15" max="15" width="14.28515625" style="36" bestFit="1" customWidth="1"/>
    <col min="16" max="16" width="10.85546875" style="36" bestFit="1" customWidth="1"/>
    <col min="17" max="17" width="10" style="12" bestFit="1" customWidth="1"/>
    <col min="18" max="18" width="12" style="12" bestFit="1" customWidth="1"/>
    <col min="19" max="19" width="11.85546875" style="41" bestFit="1" customWidth="1"/>
    <col min="20" max="20" width="11.7109375" style="36" bestFit="1" customWidth="1"/>
    <col min="21" max="21" width="8.7109375" style="4" bestFit="1" customWidth="1"/>
    <col min="22" max="22" width="19.42578125" bestFit="1" customWidth="1"/>
    <col min="23" max="23" width="32.42578125" bestFit="1" customWidth="1"/>
    <col min="24" max="24" width="26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9.42578125" bestFit="1" customWidth="1"/>
    <col min="29" max="29" width="5.42578125" bestFit="1" customWidth="1"/>
    <col min="30" max="30" width="19.28515625" bestFit="1" customWidth="1"/>
    <col min="31" max="31" width="15.5703125" bestFit="1" customWidth="1"/>
    <col min="32" max="32" width="12.42578125" bestFit="1" customWidth="1"/>
  </cols>
  <sheetData>
    <row r="1" spans="1:64" x14ac:dyDescent="0.25">
      <c r="A1" s="1" t="s">
        <v>0</v>
      </c>
      <c r="B1" s="1" t="s">
        <v>1</v>
      </c>
      <c r="C1" s="21" t="s">
        <v>2</v>
      </c>
      <c r="D1" s="11" t="s">
        <v>3</v>
      </c>
      <c r="E1" s="1" t="s">
        <v>4</v>
      </c>
      <c r="F1" s="1" t="s">
        <v>5</v>
      </c>
      <c r="G1" s="11" t="s">
        <v>6</v>
      </c>
      <c r="H1" s="11" t="s">
        <v>7</v>
      </c>
      <c r="I1" s="16" t="s">
        <v>8</v>
      </c>
      <c r="J1" s="11" t="s">
        <v>9</v>
      </c>
      <c r="K1" s="11" t="s">
        <v>10</v>
      </c>
      <c r="L1" s="11" t="s">
        <v>11</v>
      </c>
      <c r="M1" s="26" t="s">
        <v>12</v>
      </c>
      <c r="N1" s="30" t="s">
        <v>13</v>
      </c>
      <c r="O1" s="35" t="s">
        <v>14</v>
      </c>
      <c r="P1" s="35" t="s">
        <v>15</v>
      </c>
      <c r="Q1" s="11" t="s">
        <v>16</v>
      </c>
      <c r="R1" s="11" t="s">
        <v>17</v>
      </c>
      <c r="S1" s="40" t="s">
        <v>18</v>
      </c>
      <c r="T1" s="35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s="46" customFormat="1" x14ac:dyDescent="0.25">
      <c r="A2" s="46" t="s">
        <v>45</v>
      </c>
      <c r="C2" s="47">
        <v>44747</v>
      </c>
      <c r="D2" s="48">
        <v>175000</v>
      </c>
      <c r="E2" s="46" t="s">
        <v>32</v>
      </c>
      <c r="F2" s="46" t="s">
        <v>33</v>
      </c>
      <c r="G2" s="48">
        <v>175000</v>
      </c>
      <c r="H2" s="48">
        <v>71280</v>
      </c>
      <c r="I2" s="49">
        <f t="shared" ref="I2:I39" si="0">H2/G2*100</f>
        <v>40.731428571428573</v>
      </c>
      <c r="J2" s="48">
        <v>142560</v>
      </c>
      <c r="K2" s="48">
        <f t="shared" ref="K2:K27" si="1">G2-0</f>
        <v>175000</v>
      </c>
      <c r="L2" s="48">
        <v>142560</v>
      </c>
      <c r="M2" s="50">
        <v>0</v>
      </c>
      <c r="N2" s="51">
        <v>0</v>
      </c>
      <c r="O2" s="52">
        <v>3.32</v>
      </c>
      <c r="P2" s="52">
        <v>3.32</v>
      </c>
      <c r="Q2" s="48" t="e">
        <f t="shared" ref="Q2:Q39" si="2">K2/M2</f>
        <v>#DIV/0!</v>
      </c>
      <c r="R2" s="48">
        <f t="shared" ref="R2:R39" si="3">K2/O2</f>
        <v>52710.843373493975</v>
      </c>
      <c r="S2" s="53">
        <f t="shared" ref="S2:S39" si="4">K2/O2/43560</f>
        <v>1.2100744576100546</v>
      </c>
      <c r="T2" s="52">
        <v>0</v>
      </c>
      <c r="U2" s="54" t="s">
        <v>46</v>
      </c>
      <c r="V2" s="46" t="s">
        <v>47</v>
      </c>
      <c r="X2" s="46" t="s">
        <v>48</v>
      </c>
      <c r="Y2" s="46">
        <v>0</v>
      </c>
      <c r="Z2" s="46">
        <v>1</v>
      </c>
      <c r="AA2" s="46" t="s">
        <v>34</v>
      </c>
      <c r="AC2" s="55" t="s">
        <v>41</v>
      </c>
    </row>
    <row r="3" spans="1:64" s="46" customFormat="1" x14ac:dyDescent="0.25">
      <c r="A3" s="46" t="s">
        <v>49</v>
      </c>
      <c r="B3" s="46" t="s">
        <v>50</v>
      </c>
      <c r="C3" s="47">
        <v>44510</v>
      </c>
      <c r="D3" s="48">
        <v>270000</v>
      </c>
      <c r="E3" s="46" t="s">
        <v>44</v>
      </c>
      <c r="F3" s="46" t="s">
        <v>36</v>
      </c>
      <c r="G3" s="48">
        <v>270000</v>
      </c>
      <c r="H3" s="48">
        <v>72600</v>
      </c>
      <c r="I3" s="49">
        <f t="shared" si="0"/>
        <v>26.888888888888889</v>
      </c>
      <c r="J3" s="48">
        <v>145200</v>
      </c>
      <c r="K3" s="48">
        <f t="shared" si="1"/>
        <v>270000</v>
      </c>
      <c r="L3" s="48">
        <v>145200</v>
      </c>
      <c r="M3" s="50">
        <v>316.43</v>
      </c>
      <c r="N3" s="51">
        <v>468.44500699999998</v>
      </c>
      <c r="O3" s="52">
        <v>3.4</v>
      </c>
      <c r="P3" s="52">
        <v>3.4</v>
      </c>
      <c r="Q3" s="48">
        <f t="shared" si="2"/>
        <v>853.26928546597981</v>
      </c>
      <c r="R3" s="48">
        <f t="shared" si="3"/>
        <v>79411.76470588235</v>
      </c>
      <c r="S3" s="53">
        <f t="shared" si="4"/>
        <v>1.8230432668935341</v>
      </c>
      <c r="T3" s="52">
        <v>316.43</v>
      </c>
      <c r="U3" s="54" t="s">
        <v>46</v>
      </c>
      <c r="V3" s="46" t="s">
        <v>51</v>
      </c>
      <c r="X3" s="46" t="s">
        <v>48</v>
      </c>
      <c r="Y3" s="46">
        <v>0</v>
      </c>
      <c r="Z3" s="46">
        <v>1</v>
      </c>
      <c r="AA3" s="56">
        <v>44194</v>
      </c>
      <c r="AC3" s="55" t="s">
        <v>41</v>
      </c>
    </row>
    <row r="4" spans="1:64" s="57" customFormat="1" x14ac:dyDescent="0.25">
      <c r="A4" s="57" t="s">
        <v>53</v>
      </c>
      <c r="B4" s="57" t="s">
        <v>54</v>
      </c>
      <c r="C4" s="58">
        <v>44706</v>
      </c>
      <c r="D4" s="59">
        <v>220000</v>
      </c>
      <c r="E4" s="57" t="s">
        <v>32</v>
      </c>
      <c r="F4" s="57" t="s">
        <v>33</v>
      </c>
      <c r="G4" s="59">
        <v>220000</v>
      </c>
      <c r="H4" s="59">
        <v>100000</v>
      </c>
      <c r="I4" s="60">
        <f t="shared" si="0"/>
        <v>45.454545454545453</v>
      </c>
      <c r="J4" s="59">
        <v>200000</v>
      </c>
      <c r="K4" s="59">
        <f t="shared" si="1"/>
        <v>220000</v>
      </c>
      <c r="L4" s="59">
        <v>200000</v>
      </c>
      <c r="M4" s="61">
        <v>90.435000000000002</v>
      </c>
      <c r="N4" s="62">
        <v>197.48500100000001</v>
      </c>
      <c r="O4" s="63">
        <v>0.41</v>
      </c>
      <c r="P4" s="63">
        <v>0.41</v>
      </c>
      <c r="Q4" s="59">
        <f t="shared" si="2"/>
        <v>2432.6864598883176</v>
      </c>
      <c r="R4" s="59">
        <f t="shared" si="3"/>
        <v>536585.36585365853</v>
      </c>
      <c r="S4" s="64">
        <f t="shared" si="4"/>
        <v>12.318305001231831</v>
      </c>
      <c r="T4" s="63">
        <v>90.435000000000002</v>
      </c>
      <c r="U4" s="65" t="s">
        <v>55</v>
      </c>
      <c r="V4" s="57" t="s">
        <v>56</v>
      </c>
      <c r="X4" s="57" t="s">
        <v>57</v>
      </c>
      <c r="Y4" s="57">
        <v>0</v>
      </c>
      <c r="Z4" s="57">
        <v>1</v>
      </c>
      <c r="AA4" s="57" t="s">
        <v>34</v>
      </c>
      <c r="AC4" s="66" t="s">
        <v>38</v>
      </c>
      <c r="AD4" s="57" t="s">
        <v>37</v>
      </c>
    </row>
    <row r="5" spans="1:64" s="57" customFormat="1" x14ac:dyDescent="0.25">
      <c r="A5" s="57" t="s">
        <v>58</v>
      </c>
      <c r="B5" s="57" t="s">
        <v>59</v>
      </c>
      <c r="C5" s="58">
        <v>44475</v>
      </c>
      <c r="D5" s="59">
        <v>220000</v>
      </c>
      <c r="E5" s="57" t="s">
        <v>32</v>
      </c>
      <c r="F5" s="57" t="s">
        <v>33</v>
      </c>
      <c r="G5" s="59">
        <v>220000</v>
      </c>
      <c r="H5" s="59">
        <v>100000</v>
      </c>
      <c r="I5" s="60">
        <f t="shared" si="0"/>
        <v>45.454545454545453</v>
      </c>
      <c r="J5" s="59">
        <v>200000</v>
      </c>
      <c r="K5" s="59">
        <f t="shared" si="1"/>
        <v>220000</v>
      </c>
      <c r="L5" s="59">
        <v>200000</v>
      </c>
      <c r="M5" s="61">
        <v>105.78</v>
      </c>
      <c r="N5" s="62">
        <v>211.97500600000001</v>
      </c>
      <c r="O5" s="63">
        <v>0.51500000000000001</v>
      </c>
      <c r="P5" s="63">
        <v>0.51500000000000001</v>
      </c>
      <c r="Q5" s="59">
        <f t="shared" si="2"/>
        <v>2079.7882397428625</v>
      </c>
      <c r="R5" s="59">
        <f t="shared" si="3"/>
        <v>427184.46601941745</v>
      </c>
      <c r="S5" s="64">
        <f t="shared" si="4"/>
        <v>9.8068059233107778</v>
      </c>
      <c r="T5" s="63">
        <v>105.78</v>
      </c>
      <c r="U5" s="65" t="s">
        <v>55</v>
      </c>
      <c r="V5" s="57" t="s">
        <v>60</v>
      </c>
      <c r="X5" s="57" t="s">
        <v>57</v>
      </c>
      <c r="Y5" s="57">
        <v>0</v>
      </c>
      <c r="Z5" s="57">
        <v>1</v>
      </c>
      <c r="AA5" s="67">
        <v>44881</v>
      </c>
      <c r="AC5" s="66" t="s">
        <v>38</v>
      </c>
      <c r="AD5" s="57" t="s">
        <v>37</v>
      </c>
    </row>
    <row r="6" spans="1:64" s="57" customFormat="1" x14ac:dyDescent="0.25">
      <c r="A6" s="57" t="s">
        <v>61</v>
      </c>
      <c r="B6" s="57" t="s">
        <v>62</v>
      </c>
      <c r="C6" s="58">
        <v>44420</v>
      </c>
      <c r="D6" s="59">
        <v>235000</v>
      </c>
      <c r="E6" s="57" t="s">
        <v>32</v>
      </c>
      <c r="F6" s="57" t="s">
        <v>33</v>
      </c>
      <c r="G6" s="59">
        <v>235000</v>
      </c>
      <c r="H6" s="59">
        <v>100000</v>
      </c>
      <c r="I6" s="60">
        <f t="shared" si="0"/>
        <v>42.553191489361701</v>
      </c>
      <c r="J6" s="59">
        <v>200000</v>
      </c>
      <c r="K6" s="59">
        <f t="shared" si="1"/>
        <v>235000</v>
      </c>
      <c r="L6" s="59">
        <v>200000</v>
      </c>
      <c r="M6" s="61">
        <v>106.94499999999999</v>
      </c>
      <c r="N6" s="62">
        <v>200</v>
      </c>
      <c r="O6" s="63">
        <v>0.49099999999999999</v>
      </c>
      <c r="P6" s="63">
        <v>0.49099999999999999</v>
      </c>
      <c r="Q6" s="59">
        <f t="shared" si="2"/>
        <v>2197.3911823834683</v>
      </c>
      <c r="R6" s="59">
        <f t="shared" si="3"/>
        <v>478615.07128309575</v>
      </c>
      <c r="S6" s="64">
        <f t="shared" si="4"/>
        <v>10.987490158014136</v>
      </c>
      <c r="T6" s="63">
        <v>106.94499999999999</v>
      </c>
      <c r="U6" s="65" t="s">
        <v>55</v>
      </c>
      <c r="V6" s="57" t="s">
        <v>63</v>
      </c>
      <c r="X6" s="57" t="s">
        <v>57</v>
      </c>
      <c r="Y6" s="57">
        <v>0</v>
      </c>
      <c r="Z6" s="57">
        <v>1</v>
      </c>
      <c r="AA6" s="67">
        <v>44882</v>
      </c>
      <c r="AC6" s="66" t="s">
        <v>38</v>
      </c>
      <c r="AD6" s="57" t="s">
        <v>37</v>
      </c>
    </row>
    <row r="7" spans="1:64" s="57" customFormat="1" x14ac:dyDescent="0.25">
      <c r="A7" s="57" t="s">
        <v>64</v>
      </c>
      <c r="B7" s="57" t="s">
        <v>65</v>
      </c>
      <c r="C7" s="58">
        <v>44670</v>
      </c>
      <c r="D7" s="59">
        <v>275000</v>
      </c>
      <c r="E7" s="57" t="s">
        <v>32</v>
      </c>
      <c r="F7" s="57" t="s">
        <v>33</v>
      </c>
      <c r="G7" s="59">
        <v>275000</v>
      </c>
      <c r="H7" s="59">
        <v>100000</v>
      </c>
      <c r="I7" s="60">
        <f t="shared" si="0"/>
        <v>36.363636363636367</v>
      </c>
      <c r="J7" s="59">
        <v>200000</v>
      </c>
      <c r="K7" s="59">
        <f t="shared" si="1"/>
        <v>275000</v>
      </c>
      <c r="L7" s="59">
        <v>200000</v>
      </c>
      <c r="M7" s="61">
        <v>104.96</v>
      </c>
      <c r="N7" s="62">
        <v>202</v>
      </c>
      <c r="O7" s="63">
        <v>0.48699999999999999</v>
      </c>
      <c r="P7" s="63">
        <v>0.48699999999999999</v>
      </c>
      <c r="Q7" s="59">
        <f t="shared" si="2"/>
        <v>2620.0457317073174</v>
      </c>
      <c r="R7" s="59">
        <f t="shared" si="3"/>
        <v>564681.72484599589</v>
      </c>
      <c r="S7" s="64">
        <f t="shared" si="4"/>
        <v>12.963308651193662</v>
      </c>
      <c r="T7" s="63">
        <v>104.96</v>
      </c>
      <c r="U7" s="65" t="s">
        <v>55</v>
      </c>
      <c r="V7" s="57" t="s">
        <v>66</v>
      </c>
      <c r="X7" s="57" t="s">
        <v>57</v>
      </c>
      <c r="Y7" s="57">
        <v>0</v>
      </c>
      <c r="Z7" s="57">
        <v>1</v>
      </c>
      <c r="AA7" s="57" t="s">
        <v>34</v>
      </c>
      <c r="AC7" s="66" t="s">
        <v>38</v>
      </c>
      <c r="AD7" s="57" t="s">
        <v>37</v>
      </c>
    </row>
    <row r="8" spans="1:64" s="46" customFormat="1" x14ac:dyDescent="0.25">
      <c r="A8" s="46" t="s">
        <v>68</v>
      </c>
      <c r="B8" s="46" t="s">
        <v>69</v>
      </c>
      <c r="C8" s="47">
        <v>44700</v>
      </c>
      <c r="D8" s="48">
        <v>245000</v>
      </c>
      <c r="E8" s="46" t="s">
        <v>32</v>
      </c>
      <c r="F8" s="46" t="s">
        <v>33</v>
      </c>
      <c r="G8" s="48">
        <v>245000</v>
      </c>
      <c r="H8" s="48">
        <v>36800</v>
      </c>
      <c r="I8" s="49">
        <f t="shared" si="0"/>
        <v>15.020408163265305</v>
      </c>
      <c r="J8" s="48">
        <v>73590</v>
      </c>
      <c r="K8" s="48">
        <f t="shared" si="1"/>
        <v>245000</v>
      </c>
      <c r="L8" s="48">
        <v>73590</v>
      </c>
      <c r="M8" s="50">
        <v>0</v>
      </c>
      <c r="N8" s="51">
        <v>0</v>
      </c>
      <c r="O8" s="52">
        <v>1.23</v>
      </c>
      <c r="P8" s="52">
        <v>1.23</v>
      </c>
      <c r="Q8" s="48" t="e">
        <f t="shared" si="2"/>
        <v>#DIV/0!</v>
      </c>
      <c r="R8" s="48">
        <f t="shared" si="3"/>
        <v>199186.99186991871</v>
      </c>
      <c r="S8" s="53">
        <f t="shared" si="4"/>
        <v>4.5727041292451496</v>
      </c>
      <c r="T8" s="52">
        <v>0</v>
      </c>
      <c r="U8" s="54" t="s">
        <v>67</v>
      </c>
      <c r="V8" s="46" t="s">
        <v>70</v>
      </c>
      <c r="X8" s="46" t="s">
        <v>52</v>
      </c>
      <c r="Y8" s="46">
        <v>0</v>
      </c>
      <c r="Z8" s="46">
        <v>0</v>
      </c>
      <c r="AA8" s="56">
        <v>43390</v>
      </c>
      <c r="AC8" s="55" t="s">
        <v>41</v>
      </c>
    </row>
    <row r="9" spans="1:64" s="46" customFormat="1" x14ac:dyDescent="0.25">
      <c r="A9" s="46" t="s">
        <v>73</v>
      </c>
      <c r="C9" s="47">
        <v>44320</v>
      </c>
      <c r="D9" s="48">
        <v>180000</v>
      </c>
      <c r="E9" s="46" t="s">
        <v>32</v>
      </c>
      <c r="F9" s="46" t="s">
        <v>33</v>
      </c>
      <c r="G9" s="48">
        <v>180000</v>
      </c>
      <c r="H9" s="48">
        <v>44550</v>
      </c>
      <c r="I9" s="49">
        <f t="shared" si="0"/>
        <v>24.75</v>
      </c>
      <c r="J9" s="48">
        <v>89100</v>
      </c>
      <c r="K9" s="48">
        <f t="shared" si="1"/>
        <v>180000</v>
      </c>
      <c r="L9" s="48">
        <v>89100</v>
      </c>
      <c r="M9" s="50">
        <v>151.91999999999999</v>
      </c>
      <c r="N9" s="51">
        <v>486.35000600000001</v>
      </c>
      <c r="O9" s="52">
        <v>1.7</v>
      </c>
      <c r="P9" s="52">
        <v>1.7</v>
      </c>
      <c r="Q9" s="48">
        <f t="shared" si="2"/>
        <v>1184.834123222749</v>
      </c>
      <c r="R9" s="48">
        <f t="shared" si="3"/>
        <v>105882.35294117648</v>
      </c>
      <c r="S9" s="53">
        <f t="shared" si="4"/>
        <v>2.4307243558580458</v>
      </c>
      <c r="T9" s="52">
        <v>151.91999999999999</v>
      </c>
      <c r="U9" s="54" t="s">
        <v>71</v>
      </c>
      <c r="V9" s="46" t="s">
        <v>74</v>
      </c>
      <c r="X9" s="46" t="s">
        <v>72</v>
      </c>
      <c r="Y9" s="46">
        <v>0</v>
      </c>
      <c r="Z9" s="46">
        <v>1</v>
      </c>
      <c r="AA9" s="46" t="s">
        <v>34</v>
      </c>
      <c r="AC9" s="55" t="s">
        <v>41</v>
      </c>
    </row>
    <row r="10" spans="1:64" s="46" customFormat="1" x14ac:dyDescent="0.25">
      <c r="A10" s="46" t="s">
        <v>77</v>
      </c>
      <c r="B10" s="46" t="s">
        <v>78</v>
      </c>
      <c r="C10" s="47">
        <v>44393</v>
      </c>
      <c r="D10" s="48">
        <v>130000</v>
      </c>
      <c r="E10" s="46" t="s">
        <v>32</v>
      </c>
      <c r="F10" s="46" t="s">
        <v>33</v>
      </c>
      <c r="G10" s="48">
        <v>130000</v>
      </c>
      <c r="H10" s="48">
        <v>37370</v>
      </c>
      <c r="I10" s="49">
        <f t="shared" si="0"/>
        <v>28.746153846153845</v>
      </c>
      <c r="J10" s="48">
        <v>74745</v>
      </c>
      <c r="K10" s="48">
        <f t="shared" si="1"/>
        <v>130000</v>
      </c>
      <c r="L10" s="48">
        <v>74745</v>
      </c>
      <c r="M10" s="50">
        <v>198</v>
      </c>
      <c r="N10" s="51">
        <v>331</v>
      </c>
      <c r="O10" s="52">
        <v>1.51</v>
      </c>
      <c r="P10" s="52">
        <v>1.51</v>
      </c>
      <c r="Q10" s="48">
        <f t="shared" si="2"/>
        <v>656.56565656565658</v>
      </c>
      <c r="R10" s="48">
        <f t="shared" si="3"/>
        <v>86092.715231788083</v>
      </c>
      <c r="S10" s="53">
        <f t="shared" si="4"/>
        <v>1.9764167867719946</v>
      </c>
      <c r="T10" s="52">
        <v>198</v>
      </c>
      <c r="U10" s="54" t="s">
        <v>79</v>
      </c>
      <c r="V10" s="46" t="s">
        <v>80</v>
      </c>
      <c r="X10" s="46" t="s">
        <v>76</v>
      </c>
      <c r="Y10" s="46">
        <v>0</v>
      </c>
      <c r="Z10" s="46">
        <v>0</v>
      </c>
      <c r="AA10" s="56">
        <v>39010</v>
      </c>
      <c r="AC10" s="55" t="s">
        <v>41</v>
      </c>
    </row>
    <row r="11" spans="1:64" s="46" customFormat="1" x14ac:dyDescent="0.25">
      <c r="A11" s="46" t="s">
        <v>83</v>
      </c>
      <c r="B11" s="46" t="s">
        <v>84</v>
      </c>
      <c r="C11" s="47">
        <v>44732</v>
      </c>
      <c r="D11" s="48">
        <v>27000</v>
      </c>
      <c r="E11" s="46" t="s">
        <v>32</v>
      </c>
      <c r="F11" s="46" t="s">
        <v>33</v>
      </c>
      <c r="G11" s="48">
        <v>27000</v>
      </c>
      <c r="H11" s="48">
        <v>25740</v>
      </c>
      <c r="I11" s="49">
        <f t="shared" si="0"/>
        <v>95.333333333333343</v>
      </c>
      <c r="J11" s="48">
        <v>51480</v>
      </c>
      <c r="K11" s="48">
        <f t="shared" si="1"/>
        <v>27000</v>
      </c>
      <c r="L11" s="48">
        <v>51480</v>
      </c>
      <c r="M11" s="50">
        <v>184.89</v>
      </c>
      <c r="N11" s="51">
        <v>92.400002000000001</v>
      </c>
      <c r="O11" s="52">
        <v>0.54</v>
      </c>
      <c r="P11" s="52">
        <v>0.54</v>
      </c>
      <c r="Q11" s="48">
        <f t="shared" si="2"/>
        <v>146.03277624533507</v>
      </c>
      <c r="R11" s="48">
        <f t="shared" si="3"/>
        <v>50000</v>
      </c>
      <c r="S11" s="53">
        <f t="shared" si="4"/>
        <v>1.1478420569329659</v>
      </c>
      <c r="T11" s="52">
        <v>184.89</v>
      </c>
      <c r="U11" s="54" t="s">
        <v>85</v>
      </c>
      <c r="V11" s="46" t="s">
        <v>86</v>
      </c>
      <c r="X11" s="46" t="s">
        <v>81</v>
      </c>
      <c r="Y11" s="46">
        <v>0</v>
      </c>
      <c r="Z11" s="46">
        <v>1</v>
      </c>
      <c r="AA11" s="46" t="s">
        <v>34</v>
      </c>
      <c r="AC11" s="55" t="s">
        <v>41</v>
      </c>
      <c r="AD11" s="46" t="s">
        <v>82</v>
      </c>
    </row>
    <row r="12" spans="1:64" s="46" customFormat="1" x14ac:dyDescent="0.25">
      <c r="A12" s="46" t="s">
        <v>89</v>
      </c>
      <c r="B12" s="46" t="s">
        <v>90</v>
      </c>
      <c r="C12" s="47">
        <v>44694</v>
      </c>
      <c r="D12" s="48">
        <v>270000</v>
      </c>
      <c r="E12" s="46" t="s">
        <v>32</v>
      </c>
      <c r="F12" s="46" t="s">
        <v>33</v>
      </c>
      <c r="G12" s="48">
        <v>270000</v>
      </c>
      <c r="H12" s="48">
        <v>84810</v>
      </c>
      <c r="I12" s="49">
        <f t="shared" si="0"/>
        <v>31.411111111111111</v>
      </c>
      <c r="J12" s="48">
        <v>169620</v>
      </c>
      <c r="K12" s="48">
        <f t="shared" si="1"/>
        <v>270000</v>
      </c>
      <c r="L12" s="48">
        <v>169620</v>
      </c>
      <c r="M12" s="50">
        <v>282.19</v>
      </c>
      <c r="N12" s="51">
        <v>639.05999799999995</v>
      </c>
      <c r="O12" s="52">
        <v>4.1399999999999997</v>
      </c>
      <c r="P12" s="52">
        <v>4.1399999999999997</v>
      </c>
      <c r="Q12" s="48">
        <f t="shared" si="2"/>
        <v>956.80215457670363</v>
      </c>
      <c r="R12" s="48">
        <f t="shared" si="3"/>
        <v>65217.391304347831</v>
      </c>
      <c r="S12" s="53">
        <f t="shared" si="4"/>
        <v>1.497185291651695</v>
      </c>
      <c r="T12" s="52">
        <v>282.19</v>
      </c>
      <c r="U12" s="54" t="s">
        <v>87</v>
      </c>
      <c r="V12" s="46" t="s">
        <v>91</v>
      </c>
      <c r="X12" s="46" t="s">
        <v>88</v>
      </c>
      <c r="Y12" s="46">
        <v>0</v>
      </c>
      <c r="Z12" s="46">
        <v>1</v>
      </c>
      <c r="AA12" s="56">
        <v>37963</v>
      </c>
      <c r="AC12" s="55" t="s">
        <v>41</v>
      </c>
    </row>
    <row r="13" spans="1:64" s="46" customFormat="1" x14ac:dyDescent="0.25">
      <c r="A13" s="46" t="s">
        <v>214</v>
      </c>
      <c r="B13" s="46" t="s">
        <v>92</v>
      </c>
      <c r="C13" s="47">
        <v>44351</v>
      </c>
      <c r="D13" s="48">
        <v>109000</v>
      </c>
      <c r="E13" s="46" t="s">
        <v>32</v>
      </c>
      <c r="F13" s="46" t="s">
        <v>40</v>
      </c>
      <c r="G13" s="48">
        <v>109000</v>
      </c>
      <c r="H13" s="48">
        <f>25950+2160</f>
        <v>28110</v>
      </c>
      <c r="I13" s="49">
        <f t="shared" si="0"/>
        <v>25.788990825688074</v>
      </c>
      <c r="J13" s="48">
        <v>56220</v>
      </c>
      <c r="K13" s="48">
        <f t="shared" si="1"/>
        <v>109000</v>
      </c>
      <c r="L13" s="48">
        <v>56220</v>
      </c>
      <c r="M13" s="50">
        <v>300</v>
      </c>
      <c r="N13" s="51">
        <v>100</v>
      </c>
      <c r="O13" s="52">
        <v>1.3240000000000001</v>
      </c>
      <c r="P13" s="52">
        <v>1.3240000000000001</v>
      </c>
      <c r="Q13" s="48">
        <f t="shared" si="2"/>
        <v>363.33333333333331</v>
      </c>
      <c r="R13" s="48">
        <f t="shared" si="3"/>
        <v>82326.283987915405</v>
      </c>
      <c r="S13" s="53">
        <f t="shared" si="4"/>
        <v>1.8899514230467265</v>
      </c>
      <c r="T13" s="52">
        <v>300</v>
      </c>
      <c r="U13" s="54" t="s">
        <v>93</v>
      </c>
      <c r="V13" s="46" t="s">
        <v>94</v>
      </c>
      <c r="W13" s="46" t="s">
        <v>95</v>
      </c>
      <c r="X13" s="46" t="s">
        <v>96</v>
      </c>
      <c r="Y13" s="46">
        <v>0</v>
      </c>
      <c r="Z13" s="46">
        <v>0</v>
      </c>
      <c r="AA13" s="56">
        <v>41808</v>
      </c>
      <c r="AC13" s="55" t="s">
        <v>41</v>
      </c>
      <c r="AD13" s="46" t="s">
        <v>97</v>
      </c>
    </row>
    <row r="14" spans="1:64" s="46" customFormat="1" x14ac:dyDescent="0.25">
      <c r="A14" s="46" t="s">
        <v>98</v>
      </c>
      <c r="B14" s="46" t="s">
        <v>99</v>
      </c>
      <c r="C14" s="47">
        <v>44494</v>
      </c>
      <c r="D14" s="48">
        <v>79000</v>
      </c>
      <c r="E14" s="46" t="s">
        <v>32</v>
      </c>
      <c r="F14" s="46" t="s">
        <v>33</v>
      </c>
      <c r="G14" s="48">
        <v>79000</v>
      </c>
      <c r="H14" s="48">
        <v>29450</v>
      </c>
      <c r="I14" s="49">
        <f t="shared" si="0"/>
        <v>37.278481012658226</v>
      </c>
      <c r="J14" s="48">
        <v>58905</v>
      </c>
      <c r="K14" s="48">
        <f t="shared" si="1"/>
        <v>79000</v>
      </c>
      <c r="L14" s="48">
        <v>58905</v>
      </c>
      <c r="M14" s="50">
        <v>120</v>
      </c>
      <c r="N14" s="51">
        <v>254</v>
      </c>
      <c r="O14" s="52">
        <v>0.7</v>
      </c>
      <c r="P14" s="52">
        <v>0.7</v>
      </c>
      <c r="Q14" s="48">
        <f t="shared" si="2"/>
        <v>658.33333333333337</v>
      </c>
      <c r="R14" s="48">
        <f t="shared" si="3"/>
        <v>112857.14285714287</v>
      </c>
      <c r="S14" s="53">
        <f t="shared" si="4"/>
        <v>2.5908434999344094</v>
      </c>
      <c r="T14" s="52">
        <v>120</v>
      </c>
      <c r="U14" s="54" t="s">
        <v>100</v>
      </c>
      <c r="V14" s="46" t="s">
        <v>101</v>
      </c>
      <c r="X14" s="46" t="s">
        <v>102</v>
      </c>
      <c r="Y14" s="46">
        <v>0</v>
      </c>
      <c r="Z14" s="46">
        <v>1</v>
      </c>
      <c r="AA14" s="46" t="s">
        <v>34</v>
      </c>
      <c r="AC14" s="55" t="s">
        <v>41</v>
      </c>
      <c r="AD14" s="46" t="s">
        <v>37</v>
      </c>
    </row>
    <row r="15" spans="1:64" s="68" customFormat="1" x14ac:dyDescent="0.25">
      <c r="A15" s="68" t="s">
        <v>105</v>
      </c>
      <c r="B15" s="68" t="s">
        <v>106</v>
      </c>
      <c r="C15" s="69">
        <v>44620</v>
      </c>
      <c r="D15" s="70">
        <v>510000</v>
      </c>
      <c r="E15" s="68" t="s">
        <v>44</v>
      </c>
      <c r="F15" s="68" t="s">
        <v>33</v>
      </c>
      <c r="G15" s="70">
        <v>510000</v>
      </c>
      <c r="H15" s="70">
        <v>87140</v>
      </c>
      <c r="I15" s="71">
        <f t="shared" si="0"/>
        <v>17.086274509803921</v>
      </c>
      <c r="J15" s="70">
        <v>174273</v>
      </c>
      <c r="K15" s="70">
        <f t="shared" si="1"/>
        <v>510000</v>
      </c>
      <c r="L15" s="70">
        <v>174273</v>
      </c>
      <c r="M15" s="72">
        <v>0</v>
      </c>
      <c r="N15" s="73">
        <v>0</v>
      </c>
      <c r="O15" s="74">
        <v>4.2809999999999997</v>
      </c>
      <c r="P15" s="74">
        <v>4.2809999999999997</v>
      </c>
      <c r="Q15" s="70" t="e">
        <f t="shared" si="2"/>
        <v>#DIV/0!</v>
      </c>
      <c r="R15" s="70">
        <f t="shared" si="3"/>
        <v>119131.04414856342</v>
      </c>
      <c r="S15" s="75">
        <f t="shared" si="4"/>
        <v>2.7348724552011805</v>
      </c>
      <c r="T15" s="74">
        <v>0</v>
      </c>
      <c r="U15" s="76" t="s">
        <v>103</v>
      </c>
      <c r="V15" s="68" t="s">
        <v>107</v>
      </c>
      <c r="X15" s="68" t="s">
        <v>104</v>
      </c>
      <c r="Y15" s="68">
        <v>0</v>
      </c>
      <c r="Z15" s="68">
        <v>1</v>
      </c>
      <c r="AA15" s="68" t="s">
        <v>34</v>
      </c>
      <c r="AC15" s="78" t="s">
        <v>41</v>
      </c>
    </row>
    <row r="16" spans="1:64" s="46" customFormat="1" x14ac:dyDescent="0.25">
      <c r="A16" s="46" t="s">
        <v>110</v>
      </c>
      <c r="B16" s="46" t="s">
        <v>111</v>
      </c>
      <c r="C16" s="47">
        <v>44736</v>
      </c>
      <c r="D16" s="48">
        <v>155000</v>
      </c>
      <c r="E16" s="46" t="s">
        <v>32</v>
      </c>
      <c r="F16" s="46" t="s">
        <v>33</v>
      </c>
      <c r="G16" s="48">
        <v>155000</v>
      </c>
      <c r="H16" s="48">
        <v>85140</v>
      </c>
      <c r="I16" s="49">
        <f t="shared" si="0"/>
        <v>54.929032258064517</v>
      </c>
      <c r="J16" s="48">
        <v>170280</v>
      </c>
      <c r="K16" s="48">
        <f t="shared" si="1"/>
        <v>155000</v>
      </c>
      <c r="L16" s="48">
        <v>170280</v>
      </c>
      <c r="M16" s="50">
        <v>323.14499999999998</v>
      </c>
      <c r="N16" s="51">
        <v>626.24499500000002</v>
      </c>
      <c r="O16" s="52">
        <v>4.16</v>
      </c>
      <c r="P16" s="52">
        <v>4.16</v>
      </c>
      <c r="Q16" s="48">
        <f t="shared" si="2"/>
        <v>479.6608333720157</v>
      </c>
      <c r="R16" s="48">
        <f t="shared" si="3"/>
        <v>37259.615384615383</v>
      </c>
      <c r="S16" s="53">
        <f t="shared" si="4"/>
        <v>0.85536307127216216</v>
      </c>
      <c r="T16" s="52">
        <v>323.14499999999998</v>
      </c>
      <c r="U16" s="54" t="s">
        <v>108</v>
      </c>
      <c r="V16" s="46" t="s">
        <v>112</v>
      </c>
      <c r="X16" s="46" t="s">
        <v>109</v>
      </c>
      <c r="Y16" s="46">
        <v>0</v>
      </c>
      <c r="Z16" s="46">
        <v>1</v>
      </c>
      <c r="AA16" s="56">
        <v>42969</v>
      </c>
      <c r="AC16" s="55" t="s">
        <v>41</v>
      </c>
    </row>
    <row r="17" spans="1:30" s="46" customFormat="1" x14ac:dyDescent="0.25">
      <c r="A17" s="46" t="s">
        <v>215</v>
      </c>
      <c r="C17" s="47">
        <v>44616</v>
      </c>
      <c r="D17" s="48">
        <v>350000</v>
      </c>
      <c r="E17" s="46" t="s">
        <v>32</v>
      </c>
      <c r="F17" s="46" t="s">
        <v>40</v>
      </c>
      <c r="G17" s="48">
        <v>350000</v>
      </c>
      <c r="H17" s="48">
        <f>12870+48510+10890</f>
        <v>72270</v>
      </c>
      <c r="I17" s="49">
        <f t="shared" si="0"/>
        <v>20.648571428571426</v>
      </c>
      <c r="J17" s="48">
        <v>144540</v>
      </c>
      <c r="K17" s="48">
        <f t="shared" si="1"/>
        <v>350000</v>
      </c>
      <c r="L17" s="48">
        <v>144540</v>
      </c>
      <c r="M17" s="50">
        <v>130.63</v>
      </c>
      <c r="N17" s="51">
        <v>291.09500100000002</v>
      </c>
      <c r="O17" s="52">
        <v>3.38</v>
      </c>
      <c r="P17" s="52">
        <v>3.38</v>
      </c>
      <c r="Q17" s="48">
        <f t="shared" si="2"/>
        <v>2679.3232794916944</v>
      </c>
      <c r="R17" s="48">
        <f t="shared" si="3"/>
        <v>103550.29585798817</v>
      </c>
      <c r="S17" s="53">
        <f t="shared" si="4"/>
        <v>2.3771876918730066</v>
      </c>
      <c r="T17" s="52">
        <v>130.63</v>
      </c>
      <c r="U17" s="54" t="s">
        <v>108</v>
      </c>
      <c r="V17" s="46" t="s">
        <v>113</v>
      </c>
      <c r="W17" s="46" t="s">
        <v>114</v>
      </c>
      <c r="X17" s="46" t="s">
        <v>109</v>
      </c>
      <c r="Y17" s="46">
        <v>0</v>
      </c>
      <c r="Z17" s="46">
        <v>1</v>
      </c>
      <c r="AA17" s="46" t="s">
        <v>34</v>
      </c>
      <c r="AC17" s="55" t="s">
        <v>41</v>
      </c>
    </row>
    <row r="18" spans="1:30" s="46" customFormat="1" x14ac:dyDescent="0.25">
      <c r="A18" s="46" t="s">
        <v>115</v>
      </c>
      <c r="C18" s="47">
        <v>44414</v>
      </c>
      <c r="D18" s="48">
        <v>8500</v>
      </c>
      <c r="E18" s="46" t="s">
        <v>32</v>
      </c>
      <c r="F18" s="46" t="s">
        <v>33</v>
      </c>
      <c r="G18" s="48">
        <v>8500</v>
      </c>
      <c r="H18" s="48">
        <v>1900</v>
      </c>
      <c r="I18" s="49">
        <f t="shared" si="0"/>
        <v>22.352941176470591</v>
      </c>
      <c r="J18" s="48">
        <v>3805</v>
      </c>
      <c r="K18" s="48">
        <f t="shared" si="1"/>
        <v>8500</v>
      </c>
      <c r="L18" s="48">
        <v>2805</v>
      </c>
      <c r="M18" s="50">
        <v>0</v>
      </c>
      <c r="N18" s="51">
        <v>0</v>
      </c>
      <c r="O18" s="52">
        <v>0.17</v>
      </c>
      <c r="P18" s="52">
        <v>0.17</v>
      </c>
      <c r="Q18" s="48" t="e">
        <f t="shared" si="2"/>
        <v>#DIV/0!</v>
      </c>
      <c r="R18" s="48">
        <f t="shared" si="3"/>
        <v>50000</v>
      </c>
      <c r="S18" s="53">
        <f t="shared" si="4"/>
        <v>1.1478420569329659</v>
      </c>
      <c r="T18" s="52">
        <v>0</v>
      </c>
      <c r="U18" s="54" t="s">
        <v>116</v>
      </c>
      <c r="V18" s="46" t="s">
        <v>117</v>
      </c>
      <c r="X18" s="46" t="s">
        <v>118</v>
      </c>
      <c r="Y18" s="46">
        <v>0</v>
      </c>
      <c r="Z18" s="46">
        <v>1</v>
      </c>
      <c r="AA18" s="56">
        <v>39028</v>
      </c>
      <c r="AC18" s="55" t="s">
        <v>35</v>
      </c>
    </row>
    <row r="19" spans="1:30" s="46" customFormat="1" x14ac:dyDescent="0.25">
      <c r="A19" s="46" t="s">
        <v>120</v>
      </c>
      <c r="C19" s="47">
        <v>44357</v>
      </c>
      <c r="D19" s="48">
        <v>170000</v>
      </c>
      <c r="E19" s="46" t="s">
        <v>32</v>
      </c>
      <c r="F19" s="46" t="s">
        <v>33</v>
      </c>
      <c r="G19" s="48">
        <v>170000</v>
      </c>
      <c r="H19" s="48">
        <v>119480</v>
      </c>
      <c r="I19" s="49">
        <f t="shared" si="0"/>
        <v>70.28235294117647</v>
      </c>
      <c r="J19" s="48">
        <v>238953</v>
      </c>
      <c r="K19" s="48">
        <f t="shared" si="1"/>
        <v>170000</v>
      </c>
      <c r="L19" s="48">
        <v>238953</v>
      </c>
      <c r="M19" s="50">
        <v>729.43499999999995</v>
      </c>
      <c r="N19" s="51">
        <v>766.18499799999995</v>
      </c>
      <c r="O19" s="52">
        <v>10.33</v>
      </c>
      <c r="P19" s="52">
        <v>10.33</v>
      </c>
      <c r="Q19" s="48">
        <f t="shared" si="2"/>
        <v>233.05709213295222</v>
      </c>
      <c r="R19" s="48">
        <f t="shared" si="3"/>
        <v>16456.921587608907</v>
      </c>
      <c r="S19" s="53">
        <f t="shared" si="4"/>
        <v>0.37779893451811081</v>
      </c>
      <c r="T19" s="52">
        <v>729.43499999999995</v>
      </c>
      <c r="U19" s="54" t="s">
        <v>116</v>
      </c>
      <c r="V19" s="46" t="s">
        <v>121</v>
      </c>
      <c r="X19" s="46" t="s">
        <v>118</v>
      </c>
      <c r="Y19" s="46">
        <v>0</v>
      </c>
      <c r="Z19" s="46">
        <v>1</v>
      </c>
      <c r="AA19" s="46" t="s">
        <v>34</v>
      </c>
      <c r="AC19" s="55" t="s">
        <v>41</v>
      </c>
    </row>
    <row r="20" spans="1:30" s="46" customFormat="1" x14ac:dyDescent="0.25">
      <c r="A20" s="46" t="s">
        <v>124</v>
      </c>
      <c r="B20" s="46" t="s">
        <v>125</v>
      </c>
      <c r="C20" s="47">
        <v>44895</v>
      </c>
      <c r="D20" s="48">
        <v>65000</v>
      </c>
      <c r="E20" s="46" t="s">
        <v>32</v>
      </c>
      <c r="F20" s="46" t="s">
        <v>33</v>
      </c>
      <c r="G20" s="48">
        <v>65000</v>
      </c>
      <c r="H20" s="48">
        <v>23140</v>
      </c>
      <c r="I20" s="49">
        <f t="shared" si="0"/>
        <v>35.6</v>
      </c>
      <c r="J20" s="48">
        <v>46274</v>
      </c>
      <c r="K20" s="48">
        <f t="shared" si="1"/>
        <v>65000</v>
      </c>
      <c r="L20" s="48">
        <v>45302</v>
      </c>
      <c r="M20" s="50">
        <v>150</v>
      </c>
      <c r="N20" s="51">
        <v>150</v>
      </c>
      <c r="O20" s="52">
        <v>0.51700000000000002</v>
      </c>
      <c r="P20" s="52">
        <v>0.51700000000000002</v>
      </c>
      <c r="Q20" s="48">
        <f t="shared" si="2"/>
        <v>433.33333333333331</v>
      </c>
      <c r="R20" s="48">
        <f t="shared" si="3"/>
        <v>125725.33849129593</v>
      </c>
      <c r="S20" s="53">
        <f t="shared" si="4"/>
        <v>2.8862566228488507</v>
      </c>
      <c r="T20" s="52">
        <v>150</v>
      </c>
      <c r="U20" s="54" t="s">
        <v>122</v>
      </c>
      <c r="V20" s="46" t="s">
        <v>126</v>
      </c>
      <c r="X20" s="46" t="s">
        <v>123</v>
      </c>
      <c r="Y20" s="46">
        <v>0</v>
      </c>
      <c r="Z20" s="46">
        <v>0</v>
      </c>
      <c r="AA20" s="56">
        <v>43719</v>
      </c>
      <c r="AC20" s="55" t="s">
        <v>35</v>
      </c>
      <c r="AD20" s="46" t="s">
        <v>127</v>
      </c>
    </row>
    <row r="21" spans="1:30" s="46" customFormat="1" x14ac:dyDescent="0.25">
      <c r="A21" s="46" t="s">
        <v>131</v>
      </c>
      <c r="C21" s="47">
        <v>44301</v>
      </c>
      <c r="D21" s="48">
        <v>80000</v>
      </c>
      <c r="E21" s="46" t="s">
        <v>32</v>
      </c>
      <c r="F21" s="46" t="s">
        <v>42</v>
      </c>
      <c r="G21" s="48">
        <v>80000</v>
      </c>
      <c r="H21" s="48">
        <v>38120</v>
      </c>
      <c r="I21" s="49">
        <f t="shared" si="0"/>
        <v>47.65</v>
      </c>
      <c r="J21" s="48">
        <v>76230</v>
      </c>
      <c r="K21" s="48">
        <f t="shared" si="1"/>
        <v>80000</v>
      </c>
      <c r="L21" s="48">
        <v>76230</v>
      </c>
      <c r="M21" s="50">
        <v>438</v>
      </c>
      <c r="N21" s="51">
        <v>360.22000100000002</v>
      </c>
      <c r="O21" s="52">
        <v>3.62</v>
      </c>
      <c r="P21" s="52">
        <v>3.62</v>
      </c>
      <c r="Q21" s="48">
        <f t="shared" si="2"/>
        <v>182.64840182648402</v>
      </c>
      <c r="R21" s="48">
        <f t="shared" si="3"/>
        <v>22099.447513812152</v>
      </c>
      <c r="S21" s="53">
        <f t="shared" si="4"/>
        <v>0.50733350582672532</v>
      </c>
      <c r="T21" s="52">
        <v>438</v>
      </c>
      <c r="U21" s="54" t="s">
        <v>129</v>
      </c>
      <c r="V21" s="46" t="s">
        <v>132</v>
      </c>
      <c r="X21" s="46" t="s">
        <v>130</v>
      </c>
      <c r="Y21" s="46">
        <v>0</v>
      </c>
      <c r="Z21" s="46">
        <v>1</v>
      </c>
      <c r="AA21" s="46" t="s">
        <v>34</v>
      </c>
      <c r="AC21" s="55" t="s">
        <v>41</v>
      </c>
    </row>
    <row r="22" spans="1:30" s="68" customFormat="1" x14ac:dyDescent="0.25">
      <c r="A22" s="68" t="s">
        <v>135</v>
      </c>
      <c r="C22" s="69">
        <v>44358</v>
      </c>
      <c r="D22" s="70">
        <v>1672000</v>
      </c>
      <c r="E22" s="68" t="s">
        <v>32</v>
      </c>
      <c r="F22" s="68" t="s">
        <v>33</v>
      </c>
      <c r="G22" s="70">
        <v>1672000</v>
      </c>
      <c r="H22" s="70">
        <v>1375000</v>
      </c>
      <c r="I22" s="71">
        <f t="shared" si="0"/>
        <v>82.23684210526315</v>
      </c>
      <c r="J22" s="70">
        <v>2750000</v>
      </c>
      <c r="K22" s="70">
        <f t="shared" si="1"/>
        <v>1672000</v>
      </c>
      <c r="L22" s="70">
        <v>2750000</v>
      </c>
      <c r="M22" s="72">
        <v>165</v>
      </c>
      <c r="N22" s="73">
        <v>2553.4350589999999</v>
      </c>
      <c r="O22" s="74">
        <v>18.88</v>
      </c>
      <c r="P22" s="74">
        <v>18.88</v>
      </c>
      <c r="Q22" s="70">
        <f t="shared" si="2"/>
        <v>10133.333333333334</v>
      </c>
      <c r="R22" s="70">
        <f t="shared" si="3"/>
        <v>88559.322033898308</v>
      </c>
      <c r="S22" s="75">
        <f t="shared" si="4"/>
        <v>2.0330422872795757</v>
      </c>
      <c r="T22" s="74">
        <v>165</v>
      </c>
      <c r="U22" s="76" t="s">
        <v>128</v>
      </c>
      <c r="V22" s="68" t="s">
        <v>136</v>
      </c>
      <c r="X22" s="68" t="s">
        <v>119</v>
      </c>
      <c r="Y22" s="68">
        <v>0</v>
      </c>
      <c r="Z22" s="68">
        <v>1</v>
      </c>
      <c r="AA22" s="77">
        <v>41779</v>
      </c>
      <c r="AC22" s="78" t="s">
        <v>41</v>
      </c>
      <c r="AD22" s="68" t="s">
        <v>137</v>
      </c>
    </row>
    <row r="23" spans="1:30" s="46" customFormat="1" x14ac:dyDescent="0.25">
      <c r="A23" s="46" t="s">
        <v>138</v>
      </c>
      <c r="C23" s="47">
        <v>44489</v>
      </c>
      <c r="D23" s="48">
        <v>70000</v>
      </c>
      <c r="E23" s="46" t="s">
        <v>32</v>
      </c>
      <c r="F23" s="46" t="s">
        <v>33</v>
      </c>
      <c r="G23" s="48">
        <v>70000</v>
      </c>
      <c r="H23" s="48">
        <v>28960</v>
      </c>
      <c r="I23" s="49">
        <f t="shared" si="0"/>
        <v>41.371428571428567</v>
      </c>
      <c r="J23" s="48">
        <v>57915</v>
      </c>
      <c r="K23" s="48">
        <f t="shared" si="1"/>
        <v>70000</v>
      </c>
      <c r="L23" s="48">
        <v>57915</v>
      </c>
      <c r="M23" s="50">
        <v>121</v>
      </c>
      <c r="N23" s="51">
        <v>324</v>
      </c>
      <c r="O23" s="52">
        <v>0.9</v>
      </c>
      <c r="P23" s="52">
        <v>0.9</v>
      </c>
      <c r="Q23" s="48">
        <f t="shared" si="2"/>
        <v>578.51239669421489</v>
      </c>
      <c r="R23" s="48">
        <f t="shared" si="3"/>
        <v>77777.777777777781</v>
      </c>
      <c r="S23" s="53">
        <f t="shared" si="4"/>
        <v>1.7855320885623918</v>
      </c>
      <c r="T23" s="52">
        <v>121</v>
      </c>
      <c r="U23" s="54" t="s">
        <v>129</v>
      </c>
      <c r="V23" s="46" t="s">
        <v>139</v>
      </c>
      <c r="X23" s="46" t="s">
        <v>133</v>
      </c>
      <c r="Y23" s="46">
        <v>0</v>
      </c>
      <c r="Z23" s="46">
        <v>1</v>
      </c>
      <c r="AA23" s="46" t="s">
        <v>34</v>
      </c>
      <c r="AC23" s="55" t="s">
        <v>41</v>
      </c>
      <c r="AD23" s="46" t="s">
        <v>134</v>
      </c>
    </row>
    <row r="24" spans="1:30" s="46" customFormat="1" x14ac:dyDescent="0.25">
      <c r="A24" s="46" t="s">
        <v>216</v>
      </c>
      <c r="C24" s="47">
        <v>44449</v>
      </c>
      <c r="D24" s="48">
        <v>33000</v>
      </c>
      <c r="E24" s="46" t="s">
        <v>32</v>
      </c>
      <c r="F24" s="46" t="s">
        <v>40</v>
      </c>
      <c r="G24" s="48">
        <v>33000</v>
      </c>
      <c r="H24" s="48">
        <f>9110+9110</f>
        <v>18220</v>
      </c>
      <c r="I24" s="49">
        <f t="shared" si="0"/>
        <v>55.212121212121211</v>
      </c>
      <c r="J24" s="48">
        <v>36440</v>
      </c>
      <c r="K24" s="48">
        <f t="shared" si="1"/>
        <v>33000</v>
      </c>
      <c r="L24" s="48">
        <v>36440</v>
      </c>
      <c r="M24" s="50">
        <v>225</v>
      </c>
      <c r="N24" s="51">
        <v>224</v>
      </c>
      <c r="O24" s="52">
        <v>2.3260000000000001</v>
      </c>
      <c r="P24" s="52">
        <v>2.3260000000000001</v>
      </c>
      <c r="Q24" s="48">
        <f t="shared" si="2"/>
        <v>146.66666666666666</v>
      </c>
      <c r="R24" s="48">
        <f t="shared" si="3"/>
        <v>14187.446259673259</v>
      </c>
      <c r="S24" s="53">
        <f t="shared" si="4"/>
        <v>0.32569894994658538</v>
      </c>
      <c r="T24" s="52">
        <v>225</v>
      </c>
      <c r="U24" s="54" t="s">
        <v>141</v>
      </c>
      <c r="V24" s="46" t="s">
        <v>143</v>
      </c>
      <c r="W24" s="46" t="s">
        <v>144</v>
      </c>
      <c r="X24" s="46" t="s">
        <v>142</v>
      </c>
      <c r="Y24" s="46">
        <v>0</v>
      </c>
      <c r="Z24" s="46">
        <v>1</v>
      </c>
      <c r="AA24" s="46" t="s">
        <v>34</v>
      </c>
      <c r="AC24" s="55" t="s">
        <v>41</v>
      </c>
      <c r="AD24" s="46" t="s">
        <v>37</v>
      </c>
    </row>
    <row r="25" spans="1:30" s="46" customFormat="1" x14ac:dyDescent="0.25">
      <c r="A25" s="46" t="s">
        <v>147</v>
      </c>
      <c r="C25" s="47">
        <v>44720</v>
      </c>
      <c r="D25" s="48">
        <v>5000</v>
      </c>
      <c r="E25" s="46" t="s">
        <v>32</v>
      </c>
      <c r="F25" s="46" t="s">
        <v>33</v>
      </c>
      <c r="G25" s="48">
        <v>5000</v>
      </c>
      <c r="H25" s="48">
        <v>1790</v>
      </c>
      <c r="I25" s="49">
        <f t="shared" si="0"/>
        <v>35.799999999999997</v>
      </c>
      <c r="J25" s="48">
        <v>3575</v>
      </c>
      <c r="K25" s="48">
        <f t="shared" si="1"/>
        <v>5000</v>
      </c>
      <c r="L25" s="48">
        <v>3575</v>
      </c>
      <c r="M25" s="50">
        <v>165</v>
      </c>
      <c r="N25" s="51">
        <v>150</v>
      </c>
      <c r="O25" s="52">
        <v>0.56799999999999995</v>
      </c>
      <c r="P25" s="52">
        <v>0.56799999999999995</v>
      </c>
      <c r="Q25" s="48">
        <f t="shared" si="2"/>
        <v>30.303030303030305</v>
      </c>
      <c r="R25" s="48">
        <f t="shared" si="3"/>
        <v>8802.8169014084524</v>
      </c>
      <c r="S25" s="53">
        <f t="shared" si="4"/>
        <v>0.20208486917833912</v>
      </c>
      <c r="T25" s="52">
        <v>165</v>
      </c>
      <c r="U25" s="54" t="s">
        <v>145</v>
      </c>
      <c r="V25" s="46" t="s">
        <v>148</v>
      </c>
      <c r="X25" s="46" t="s">
        <v>146</v>
      </c>
      <c r="Y25" s="46">
        <v>0</v>
      </c>
      <c r="Z25" s="46">
        <v>1</v>
      </c>
      <c r="AA25" s="46" t="s">
        <v>34</v>
      </c>
      <c r="AC25" s="55" t="s">
        <v>35</v>
      </c>
      <c r="AD25" s="46" t="s">
        <v>149</v>
      </c>
    </row>
    <row r="26" spans="1:30" s="46" customFormat="1" x14ac:dyDescent="0.25">
      <c r="A26" s="46" t="s">
        <v>150</v>
      </c>
      <c r="B26" s="46" t="s">
        <v>151</v>
      </c>
      <c r="C26" s="47">
        <v>44295</v>
      </c>
      <c r="D26" s="48">
        <v>20000</v>
      </c>
      <c r="E26" s="46" t="s">
        <v>32</v>
      </c>
      <c r="F26" s="46" t="s">
        <v>33</v>
      </c>
      <c r="G26" s="48">
        <v>20000</v>
      </c>
      <c r="H26" s="48">
        <v>17800</v>
      </c>
      <c r="I26" s="49">
        <f t="shared" si="0"/>
        <v>89</v>
      </c>
      <c r="J26" s="48">
        <v>35607</v>
      </c>
      <c r="K26" s="48">
        <f t="shared" si="1"/>
        <v>20000</v>
      </c>
      <c r="L26" s="48">
        <v>35607</v>
      </c>
      <c r="M26" s="50">
        <v>112.64</v>
      </c>
      <c r="N26" s="51">
        <v>116.019997</v>
      </c>
      <c r="O26" s="52">
        <v>0.3</v>
      </c>
      <c r="P26" s="52">
        <v>0.3</v>
      </c>
      <c r="Q26" s="48">
        <f t="shared" si="2"/>
        <v>177.55681818181819</v>
      </c>
      <c r="R26" s="48">
        <f t="shared" si="3"/>
        <v>66666.666666666672</v>
      </c>
      <c r="S26" s="53">
        <f t="shared" si="4"/>
        <v>1.5304560759106214</v>
      </c>
      <c r="T26" s="52">
        <v>112.64</v>
      </c>
      <c r="U26" s="54" t="s">
        <v>145</v>
      </c>
      <c r="V26" s="46" t="s">
        <v>152</v>
      </c>
      <c r="X26" s="46" t="s">
        <v>146</v>
      </c>
      <c r="Y26" s="46">
        <v>0</v>
      </c>
      <c r="Z26" s="46">
        <v>1</v>
      </c>
      <c r="AA26" s="46" t="s">
        <v>34</v>
      </c>
      <c r="AC26" s="55" t="s">
        <v>41</v>
      </c>
      <c r="AD26" s="46" t="s">
        <v>37</v>
      </c>
    </row>
    <row r="27" spans="1:30" s="68" customFormat="1" x14ac:dyDescent="0.25">
      <c r="A27" s="68" t="s">
        <v>217</v>
      </c>
      <c r="C27" s="69">
        <v>44651</v>
      </c>
      <c r="D27" s="70">
        <v>875000</v>
      </c>
      <c r="E27" s="68" t="s">
        <v>32</v>
      </c>
      <c r="F27" s="68" t="s">
        <v>33</v>
      </c>
      <c r="G27" s="70">
        <v>875000</v>
      </c>
      <c r="H27" s="70">
        <v>318530</v>
      </c>
      <c r="I27" s="71">
        <f t="shared" si="0"/>
        <v>36.40342857142857</v>
      </c>
      <c r="J27" s="70">
        <v>637065</v>
      </c>
      <c r="K27" s="70">
        <f t="shared" si="1"/>
        <v>875000</v>
      </c>
      <c r="L27" s="70">
        <v>637065</v>
      </c>
      <c r="M27" s="72"/>
      <c r="N27" s="73"/>
      <c r="O27" s="74">
        <v>9.75</v>
      </c>
      <c r="P27" s="74">
        <v>9.75</v>
      </c>
      <c r="Q27" s="70" t="e">
        <f t="shared" si="2"/>
        <v>#DIV/0!</v>
      </c>
      <c r="R27" s="70">
        <f t="shared" si="3"/>
        <v>89743.58974358975</v>
      </c>
      <c r="S27" s="75">
        <f t="shared" si="4"/>
        <v>2.0602293329566059</v>
      </c>
      <c r="T27" s="74"/>
      <c r="U27" s="76" t="s">
        <v>153</v>
      </c>
      <c r="V27" s="68" t="s">
        <v>154</v>
      </c>
      <c r="X27" s="68" t="s">
        <v>155</v>
      </c>
      <c r="Y27" s="68">
        <v>0</v>
      </c>
      <c r="Z27" s="68">
        <v>0</v>
      </c>
      <c r="AA27" s="77">
        <v>38653</v>
      </c>
      <c r="AC27" s="78" t="s">
        <v>38</v>
      </c>
      <c r="AD27" s="68" t="s">
        <v>156</v>
      </c>
    </row>
    <row r="28" spans="1:30" s="57" customFormat="1" x14ac:dyDescent="0.25">
      <c r="A28" s="57" t="s">
        <v>160</v>
      </c>
      <c r="B28" s="57" t="s">
        <v>161</v>
      </c>
      <c r="C28" s="58">
        <v>44393</v>
      </c>
      <c r="D28" s="59">
        <v>185000</v>
      </c>
      <c r="E28" s="57" t="s">
        <v>32</v>
      </c>
      <c r="F28" s="57" t="s">
        <v>33</v>
      </c>
      <c r="G28" s="59">
        <v>185000</v>
      </c>
      <c r="H28" s="59">
        <v>85250</v>
      </c>
      <c r="I28" s="60">
        <f t="shared" si="0"/>
        <v>46.081081081081081</v>
      </c>
      <c r="J28" s="59">
        <v>170250</v>
      </c>
      <c r="K28" s="59">
        <v>170250</v>
      </c>
      <c r="L28" s="59">
        <v>170500</v>
      </c>
      <c r="M28" s="61">
        <v>126.81</v>
      </c>
      <c r="N28" s="62">
        <v>166.449997</v>
      </c>
      <c r="O28" s="63">
        <v>0.48499999999999999</v>
      </c>
      <c r="P28" s="63">
        <v>0.48499999999999999</v>
      </c>
      <c r="Q28" s="59">
        <f t="shared" si="2"/>
        <v>1342.5597350366691</v>
      </c>
      <c r="R28" s="59">
        <f t="shared" si="3"/>
        <v>351030.92783505155</v>
      </c>
      <c r="S28" s="64">
        <f t="shared" si="4"/>
        <v>8.0585612450654622</v>
      </c>
      <c r="T28" s="63">
        <v>126.81</v>
      </c>
      <c r="U28" s="65" t="s">
        <v>157</v>
      </c>
      <c r="V28" s="57" t="s">
        <v>162</v>
      </c>
      <c r="X28" s="57" t="s">
        <v>158</v>
      </c>
      <c r="Y28" s="57">
        <v>0</v>
      </c>
      <c r="Z28" s="57">
        <v>1</v>
      </c>
      <c r="AA28" s="67">
        <v>44875</v>
      </c>
      <c r="AC28" s="66" t="s">
        <v>38</v>
      </c>
      <c r="AD28" s="57" t="s">
        <v>163</v>
      </c>
    </row>
    <row r="29" spans="1:30" s="57" customFormat="1" x14ac:dyDescent="0.25">
      <c r="A29" s="57" t="s">
        <v>164</v>
      </c>
      <c r="B29" s="57" t="s">
        <v>165</v>
      </c>
      <c r="C29" s="58">
        <v>44432</v>
      </c>
      <c r="D29" s="59">
        <v>175000</v>
      </c>
      <c r="E29" s="57" t="s">
        <v>32</v>
      </c>
      <c r="F29" s="57" t="s">
        <v>39</v>
      </c>
      <c r="G29" s="59">
        <v>175000</v>
      </c>
      <c r="H29" s="59">
        <v>82500</v>
      </c>
      <c r="I29" s="60">
        <f t="shared" si="0"/>
        <v>47.142857142857139</v>
      </c>
      <c r="J29" s="59">
        <v>165000</v>
      </c>
      <c r="K29" s="59">
        <v>165000</v>
      </c>
      <c r="L29" s="59">
        <v>165000</v>
      </c>
      <c r="M29" s="61">
        <v>90.1</v>
      </c>
      <c r="N29" s="62">
        <v>120.035004</v>
      </c>
      <c r="O29" s="63">
        <v>0.248</v>
      </c>
      <c r="P29" s="63">
        <v>0.248</v>
      </c>
      <c r="Q29" s="59">
        <f t="shared" si="2"/>
        <v>1831.2985571587126</v>
      </c>
      <c r="R29" s="59">
        <f t="shared" si="3"/>
        <v>665322.58064516133</v>
      </c>
      <c r="S29" s="64">
        <f t="shared" si="4"/>
        <v>15.273704789833824</v>
      </c>
      <c r="T29" s="63">
        <v>90.1</v>
      </c>
      <c r="U29" s="65" t="s">
        <v>157</v>
      </c>
      <c r="V29" s="57" t="s">
        <v>166</v>
      </c>
      <c r="X29" s="57" t="s">
        <v>158</v>
      </c>
      <c r="Y29" s="57">
        <v>0</v>
      </c>
      <c r="Z29" s="57">
        <v>1</v>
      </c>
      <c r="AA29" s="67">
        <v>44454</v>
      </c>
      <c r="AC29" s="66" t="s">
        <v>38</v>
      </c>
      <c r="AD29" s="57" t="s">
        <v>159</v>
      </c>
    </row>
    <row r="30" spans="1:30" s="57" customFormat="1" x14ac:dyDescent="0.25">
      <c r="A30" s="57" t="s">
        <v>167</v>
      </c>
      <c r="B30" s="57" t="s">
        <v>168</v>
      </c>
      <c r="C30" s="58">
        <v>44312</v>
      </c>
      <c r="D30" s="59">
        <v>175000</v>
      </c>
      <c r="E30" s="57" t="s">
        <v>32</v>
      </c>
      <c r="F30" s="57" t="s">
        <v>33</v>
      </c>
      <c r="G30" s="59">
        <v>175000</v>
      </c>
      <c r="H30" s="59">
        <v>82500</v>
      </c>
      <c r="I30" s="60">
        <f t="shared" si="0"/>
        <v>47.142857142857139</v>
      </c>
      <c r="J30" s="59">
        <v>165000</v>
      </c>
      <c r="K30" s="59">
        <f t="shared" ref="K30:K39" si="5">G30-0</f>
        <v>175000</v>
      </c>
      <c r="L30" s="59">
        <v>165000</v>
      </c>
      <c r="M30" s="61">
        <v>90</v>
      </c>
      <c r="N30" s="62">
        <v>135.070007</v>
      </c>
      <c r="O30" s="63">
        <v>0.27900000000000003</v>
      </c>
      <c r="P30" s="63">
        <v>0.27900000000000003</v>
      </c>
      <c r="Q30" s="59">
        <f t="shared" si="2"/>
        <v>1944.4444444444443</v>
      </c>
      <c r="R30" s="59">
        <f t="shared" si="3"/>
        <v>627240.14336917561</v>
      </c>
      <c r="S30" s="64">
        <f t="shared" si="4"/>
        <v>14.399452327116061</v>
      </c>
      <c r="T30" s="63">
        <v>90</v>
      </c>
      <c r="U30" s="65" t="s">
        <v>157</v>
      </c>
      <c r="V30" s="57" t="s">
        <v>169</v>
      </c>
      <c r="X30" s="57" t="s">
        <v>158</v>
      </c>
      <c r="Y30" s="57">
        <v>0</v>
      </c>
      <c r="Z30" s="57">
        <v>1</v>
      </c>
      <c r="AA30" s="67">
        <v>42660</v>
      </c>
      <c r="AC30" s="66" t="s">
        <v>38</v>
      </c>
      <c r="AD30" s="57" t="s">
        <v>159</v>
      </c>
    </row>
    <row r="31" spans="1:30" s="57" customFormat="1" x14ac:dyDescent="0.25">
      <c r="A31" s="57" t="s">
        <v>170</v>
      </c>
      <c r="B31" s="57" t="s">
        <v>171</v>
      </c>
      <c r="C31" s="58">
        <v>44788</v>
      </c>
      <c r="D31" s="59">
        <v>155000</v>
      </c>
      <c r="E31" s="57" t="s">
        <v>32</v>
      </c>
      <c r="F31" s="57" t="s">
        <v>33</v>
      </c>
      <c r="G31" s="59">
        <v>155000</v>
      </c>
      <c r="H31" s="59">
        <v>82500</v>
      </c>
      <c r="I31" s="60">
        <f t="shared" si="0"/>
        <v>53.225806451612897</v>
      </c>
      <c r="J31" s="59">
        <v>165000</v>
      </c>
      <c r="K31" s="59">
        <f t="shared" si="5"/>
        <v>155000</v>
      </c>
      <c r="L31" s="59">
        <v>165000</v>
      </c>
      <c r="M31" s="61">
        <v>90</v>
      </c>
      <c r="N31" s="62">
        <v>135.070007</v>
      </c>
      <c r="O31" s="63">
        <v>0.27900000000000003</v>
      </c>
      <c r="P31" s="63">
        <v>0.27900000000000003</v>
      </c>
      <c r="Q31" s="59">
        <f t="shared" si="2"/>
        <v>1722.2222222222222</v>
      </c>
      <c r="R31" s="59">
        <f t="shared" si="3"/>
        <v>555555.5555555555</v>
      </c>
      <c r="S31" s="64">
        <f t="shared" si="4"/>
        <v>12.75380063258851</v>
      </c>
      <c r="T31" s="63">
        <v>90</v>
      </c>
      <c r="U31" s="65" t="s">
        <v>157</v>
      </c>
      <c r="V31" s="57" t="s">
        <v>172</v>
      </c>
      <c r="X31" s="57" t="s">
        <v>158</v>
      </c>
      <c r="Y31" s="57">
        <v>0</v>
      </c>
      <c r="Z31" s="57">
        <v>1</v>
      </c>
      <c r="AA31" s="67">
        <v>44743</v>
      </c>
      <c r="AC31" s="66" t="s">
        <v>38</v>
      </c>
      <c r="AD31" s="57" t="s">
        <v>159</v>
      </c>
    </row>
    <row r="32" spans="1:30" s="57" customFormat="1" x14ac:dyDescent="0.25">
      <c r="A32" s="57" t="s">
        <v>173</v>
      </c>
      <c r="B32" s="57" t="s">
        <v>174</v>
      </c>
      <c r="C32" s="58">
        <v>44543</v>
      </c>
      <c r="D32" s="59">
        <v>185000</v>
      </c>
      <c r="E32" s="57" t="s">
        <v>32</v>
      </c>
      <c r="F32" s="57" t="s">
        <v>33</v>
      </c>
      <c r="G32" s="59">
        <v>185000</v>
      </c>
      <c r="H32" s="59">
        <v>82500</v>
      </c>
      <c r="I32" s="60">
        <f t="shared" si="0"/>
        <v>44.594594594594597</v>
      </c>
      <c r="J32" s="59">
        <v>165000</v>
      </c>
      <c r="K32" s="59">
        <f t="shared" si="5"/>
        <v>185000</v>
      </c>
      <c r="L32" s="59">
        <v>165000</v>
      </c>
      <c r="M32" s="61">
        <v>90.36</v>
      </c>
      <c r="N32" s="62">
        <v>131.21000699999999</v>
      </c>
      <c r="O32" s="63">
        <v>0.27200000000000002</v>
      </c>
      <c r="P32" s="63">
        <v>0.27200000000000002</v>
      </c>
      <c r="Q32" s="59">
        <f t="shared" si="2"/>
        <v>2047.3660911907923</v>
      </c>
      <c r="R32" s="59">
        <f t="shared" si="3"/>
        <v>680147.0588235294</v>
      </c>
      <c r="S32" s="64">
        <f t="shared" si="4"/>
        <v>15.61402798033814</v>
      </c>
      <c r="T32" s="63">
        <v>90.36</v>
      </c>
      <c r="U32" s="65" t="s">
        <v>157</v>
      </c>
      <c r="V32" s="57" t="s">
        <v>175</v>
      </c>
      <c r="X32" s="57" t="s">
        <v>158</v>
      </c>
      <c r="Y32" s="57">
        <v>0</v>
      </c>
      <c r="Z32" s="57">
        <v>1</v>
      </c>
      <c r="AA32" s="67">
        <v>42660</v>
      </c>
      <c r="AC32" s="66" t="s">
        <v>38</v>
      </c>
      <c r="AD32" s="57" t="s">
        <v>159</v>
      </c>
    </row>
    <row r="33" spans="1:32" s="46" customFormat="1" x14ac:dyDescent="0.25">
      <c r="A33" s="46" t="s">
        <v>178</v>
      </c>
      <c r="B33" s="46" t="s">
        <v>179</v>
      </c>
      <c r="C33" s="47">
        <v>44365</v>
      </c>
      <c r="D33" s="48">
        <v>100000</v>
      </c>
      <c r="E33" s="46" t="s">
        <v>75</v>
      </c>
      <c r="F33" s="46" t="s">
        <v>33</v>
      </c>
      <c r="G33" s="48">
        <v>100000</v>
      </c>
      <c r="H33" s="48">
        <v>11510</v>
      </c>
      <c r="I33" s="49">
        <f t="shared" si="0"/>
        <v>11.51</v>
      </c>
      <c r="J33" s="48">
        <v>23023</v>
      </c>
      <c r="K33" s="48">
        <f t="shared" si="5"/>
        <v>100000</v>
      </c>
      <c r="L33" s="48">
        <v>23023</v>
      </c>
      <c r="M33" s="50">
        <v>100</v>
      </c>
      <c r="N33" s="51">
        <v>239.89999399999999</v>
      </c>
      <c r="O33" s="52">
        <v>0.55100000000000005</v>
      </c>
      <c r="P33" s="52">
        <v>0.55100000000000005</v>
      </c>
      <c r="Q33" s="48">
        <f t="shared" si="2"/>
        <v>1000</v>
      </c>
      <c r="R33" s="48">
        <f t="shared" si="3"/>
        <v>181488.20326678763</v>
      </c>
      <c r="S33" s="53">
        <f t="shared" si="4"/>
        <v>4.1663958509363557</v>
      </c>
      <c r="T33" s="52">
        <v>100</v>
      </c>
      <c r="U33" s="54" t="s">
        <v>176</v>
      </c>
      <c r="V33" s="46" t="s">
        <v>180</v>
      </c>
      <c r="X33" s="46" t="s">
        <v>177</v>
      </c>
      <c r="Y33" s="46">
        <v>0</v>
      </c>
      <c r="Z33" s="46">
        <v>1</v>
      </c>
      <c r="AA33" s="46" t="s">
        <v>34</v>
      </c>
      <c r="AC33" s="55" t="s">
        <v>41</v>
      </c>
      <c r="AD33" s="46" t="s">
        <v>134</v>
      </c>
    </row>
    <row r="34" spans="1:32" s="46" customFormat="1" x14ac:dyDescent="0.25">
      <c r="A34" s="46" t="s">
        <v>183</v>
      </c>
      <c r="B34" s="46" t="s">
        <v>184</v>
      </c>
      <c r="C34" s="47">
        <v>44827</v>
      </c>
      <c r="D34" s="48">
        <v>41000</v>
      </c>
      <c r="E34" s="46" t="s">
        <v>32</v>
      </c>
      <c r="F34" s="46" t="s">
        <v>33</v>
      </c>
      <c r="G34" s="48">
        <v>41000</v>
      </c>
      <c r="H34" s="48">
        <v>13650</v>
      </c>
      <c r="I34" s="49">
        <f t="shared" si="0"/>
        <v>33.292682926829272</v>
      </c>
      <c r="J34" s="48">
        <v>27291</v>
      </c>
      <c r="K34" s="48">
        <f t="shared" si="5"/>
        <v>41000</v>
      </c>
      <c r="L34" s="48">
        <v>26400</v>
      </c>
      <c r="M34" s="50">
        <v>80</v>
      </c>
      <c r="N34" s="51">
        <v>130</v>
      </c>
      <c r="O34" s="52">
        <v>0.23899999999999999</v>
      </c>
      <c r="P34" s="52">
        <v>0.23899999999999999</v>
      </c>
      <c r="Q34" s="48">
        <f t="shared" si="2"/>
        <v>512.5</v>
      </c>
      <c r="R34" s="48">
        <f t="shared" si="3"/>
        <v>171548.11715481171</v>
      </c>
      <c r="S34" s="53">
        <f t="shared" si="4"/>
        <v>3.9382028731591303</v>
      </c>
      <c r="T34" s="52">
        <v>80</v>
      </c>
      <c r="U34" s="54" t="s">
        <v>181</v>
      </c>
      <c r="V34" s="46" t="s">
        <v>185</v>
      </c>
      <c r="X34" s="46" t="s">
        <v>182</v>
      </c>
      <c r="Y34" s="46">
        <v>0</v>
      </c>
      <c r="Z34" s="46">
        <v>1</v>
      </c>
      <c r="AA34" s="56">
        <v>44039</v>
      </c>
      <c r="AC34" s="55" t="s">
        <v>41</v>
      </c>
      <c r="AD34" s="46" t="s">
        <v>37</v>
      </c>
    </row>
    <row r="35" spans="1:32" s="46" customFormat="1" x14ac:dyDescent="0.25">
      <c r="A35" s="46" t="s">
        <v>189</v>
      </c>
      <c r="C35" s="47">
        <v>44568</v>
      </c>
      <c r="D35" s="48">
        <v>25000</v>
      </c>
      <c r="E35" s="46" t="s">
        <v>32</v>
      </c>
      <c r="F35" s="46" t="s">
        <v>33</v>
      </c>
      <c r="G35" s="48">
        <v>25000</v>
      </c>
      <c r="H35" s="48">
        <v>12980</v>
      </c>
      <c r="I35" s="49">
        <f t="shared" si="0"/>
        <v>51.92</v>
      </c>
      <c r="J35" s="48">
        <v>25950</v>
      </c>
      <c r="K35" s="48">
        <f t="shared" si="5"/>
        <v>25000</v>
      </c>
      <c r="L35" s="48">
        <v>25950</v>
      </c>
      <c r="M35" s="50">
        <v>110</v>
      </c>
      <c r="N35" s="51">
        <v>175</v>
      </c>
      <c r="O35" s="52">
        <v>0.44</v>
      </c>
      <c r="P35" s="52">
        <v>0.44</v>
      </c>
      <c r="Q35" s="48">
        <f t="shared" si="2"/>
        <v>227.27272727272728</v>
      </c>
      <c r="R35" s="48">
        <f t="shared" si="3"/>
        <v>56818.181818181816</v>
      </c>
      <c r="S35" s="53">
        <f t="shared" si="4"/>
        <v>1.3043659737874613</v>
      </c>
      <c r="T35" s="52">
        <v>110</v>
      </c>
      <c r="U35" s="54" t="s">
        <v>187</v>
      </c>
      <c r="V35" s="46" t="s">
        <v>190</v>
      </c>
      <c r="X35" s="46" t="s">
        <v>188</v>
      </c>
      <c r="Y35" s="46">
        <v>0</v>
      </c>
      <c r="Z35" s="46">
        <v>0</v>
      </c>
      <c r="AA35" s="46" t="s">
        <v>34</v>
      </c>
      <c r="AC35" s="55" t="s">
        <v>41</v>
      </c>
      <c r="AD35" s="46" t="s">
        <v>37</v>
      </c>
    </row>
    <row r="36" spans="1:32" s="46" customFormat="1" x14ac:dyDescent="0.25">
      <c r="A36" s="46" t="s">
        <v>192</v>
      </c>
      <c r="C36" s="47">
        <v>45006</v>
      </c>
      <c r="D36" s="48">
        <v>46000</v>
      </c>
      <c r="E36" s="46" t="s">
        <v>43</v>
      </c>
      <c r="F36" s="46" t="s">
        <v>33</v>
      </c>
      <c r="G36" s="48">
        <v>46000</v>
      </c>
      <c r="H36" s="48">
        <v>17420</v>
      </c>
      <c r="I36" s="49">
        <f t="shared" si="0"/>
        <v>37.869565217391305</v>
      </c>
      <c r="J36" s="48">
        <v>34848</v>
      </c>
      <c r="K36" s="48">
        <f t="shared" si="5"/>
        <v>46000</v>
      </c>
      <c r="L36" s="48">
        <v>34848</v>
      </c>
      <c r="M36" s="50">
        <v>132</v>
      </c>
      <c r="N36" s="51">
        <v>140</v>
      </c>
      <c r="O36" s="52">
        <v>0.42399999999999999</v>
      </c>
      <c r="P36" s="52">
        <v>0.42399999999999999</v>
      </c>
      <c r="Q36" s="48">
        <f t="shared" si="2"/>
        <v>348.4848484848485</v>
      </c>
      <c r="R36" s="48">
        <f t="shared" si="3"/>
        <v>108490.56603773586</v>
      </c>
      <c r="S36" s="53">
        <f t="shared" si="4"/>
        <v>2.4906006895715302</v>
      </c>
      <c r="T36" s="52">
        <v>132</v>
      </c>
      <c r="U36" s="54" t="s">
        <v>191</v>
      </c>
      <c r="X36" s="46" t="s">
        <v>186</v>
      </c>
      <c r="Y36" s="46">
        <v>0</v>
      </c>
      <c r="Z36" s="46">
        <v>0</v>
      </c>
      <c r="AA36" s="56">
        <v>41820</v>
      </c>
      <c r="AC36" s="55" t="s">
        <v>41</v>
      </c>
      <c r="AD36" s="46" t="s">
        <v>37</v>
      </c>
    </row>
    <row r="37" spans="1:32" s="46" customFormat="1" x14ac:dyDescent="0.25">
      <c r="A37" s="46" t="s">
        <v>193</v>
      </c>
      <c r="C37" s="47">
        <v>44643</v>
      </c>
      <c r="D37" s="48">
        <v>40000</v>
      </c>
      <c r="E37" s="46" t="s">
        <v>32</v>
      </c>
      <c r="F37" s="46" t="s">
        <v>33</v>
      </c>
      <c r="G37" s="48">
        <v>40000</v>
      </c>
      <c r="H37" s="48">
        <v>12870</v>
      </c>
      <c r="I37" s="49">
        <f t="shared" si="0"/>
        <v>32.174999999999997</v>
      </c>
      <c r="J37" s="48">
        <v>25740</v>
      </c>
      <c r="K37" s="48">
        <f t="shared" si="5"/>
        <v>40000</v>
      </c>
      <c r="L37" s="48">
        <v>25740</v>
      </c>
      <c r="M37" s="50">
        <v>80</v>
      </c>
      <c r="N37" s="51">
        <v>106.5</v>
      </c>
      <c r="O37" s="52">
        <v>0.22</v>
      </c>
      <c r="P37" s="52">
        <v>0.19600000000000001</v>
      </c>
      <c r="Q37" s="48">
        <f t="shared" si="2"/>
        <v>500</v>
      </c>
      <c r="R37" s="48">
        <f t="shared" si="3"/>
        <v>181818.18181818182</v>
      </c>
      <c r="S37" s="53">
        <f t="shared" si="4"/>
        <v>4.1739711161198763</v>
      </c>
      <c r="T37" s="52">
        <v>80</v>
      </c>
      <c r="U37" s="54" t="s">
        <v>194</v>
      </c>
      <c r="V37" s="46" t="s">
        <v>195</v>
      </c>
      <c r="X37" s="46" t="s">
        <v>196</v>
      </c>
      <c r="Y37" s="46">
        <v>0</v>
      </c>
      <c r="Z37" s="46">
        <v>0</v>
      </c>
      <c r="AA37" s="46" t="s">
        <v>34</v>
      </c>
      <c r="AC37" s="55" t="s">
        <v>41</v>
      </c>
      <c r="AD37" s="46" t="s">
        <v>37</v>
      </c>
    </row>
    <row r="38" spans="1:32" s="46" customFormat="1" x14ac:dyDescent="0.25">
      <c r="A38" s="46" t="s">
        <v>198</v>
      </c>
      <c r="B38" s="46" t="s">
        <v>199</v>
      </c>
      <c r="C38" s="47">
        <v>44351</v>
      </c>
      <c r="D38" s="48">
        <v>40000</v>
      </c>
      <c r="E38" s="46" t="s">
        <v>32</v>
      </c>
      <c r="F38" s="46" t="s">
        <v>33</v>
      </c>
      <c r="G38" s="48">
        <v>40000</v>
      </c>
      <c r="H38" s="48">
        <v>20120</v>
      </c>
      <c r="I38" s="49">
        <f t="shared" si="0"/>
        <v>50.3</v>
      </c>
      <c r="J38" s="48">
        <v>40230</v>
      </c>
      <c r="K38" s="48">
        <f t="shared" si="5"/>
        <v>40000</v>
      </c>
      <c r="L38" s="48">
        <v>40230</v>
      </c>
      <c r="M38" s="50">
        <v>131</v>
      </c>
      <c r="N38" s="51">
        <v>300</v>
      </c>
      <c r="O38" s="52">
        <v>0.90200000000000002</v>
      </c>
      <c r="P38" s="52">
        <v>0.90200000000000002</v>
      </c>
      <c r="Q38" s="48">
        <f t="shared" si="2"/>
        <v>305.3435114503817</v>
      </c>
      <c r="R38" s="48">
        <f t="shared" si="3"/>
        <v>44345.898004434588</v>
      </c>
      <c r="S38" s="53">
        <f t="shared" si="4"/>
        <v>1.0180417356389941</v>
      </c>
      <c r="T38" s="52">
        <v>131</v>
      </c>
      <c r="U38" s="54" t="s">
        <v>197</v>
      </c>
      <c r="V38" s="46" t="s">
        <v>200</v>
      </c>
      <c r="X38" s="46" t="s">
        <v>140</v>
      </c>
      <c r="Y38" s="46">
        <v>0</v>
      </c>
      <c r="Z38" s="46">
        <v>1</v>
      </c>
      <c r="AA38" s="46" t="s">
        <v>34</v>
      </c>
      <c r="AC38" s="55" t="s">
        <v>41</v>
      </c>
      <c r="AD38" s="46" t="s">
        <v>134</v>
      </c>
    </row>
    <row r="39" spans="1:32" s="46" customFormat="1" ht="15.75" thickBot="1" x14ac:dyDescent="0.3">
      <c r="A39" s="46" t="s">
        <v>204</v>
      </c>
      <c r="B39" s="46" t="s">
        <v>205</v>
      </c>
      <c r="C39" s="47">
        <v>44582</v>
      </c>
      <c r="D39" s="48">
        <v>17000</v>
      </c>
      <c r="E39" s="46" t="s">
        <v>32</v>
      </c>
      <c r="F39" s="46" t="s">
        <v>33</v>
      </c>
      <c r="G39" s="48">
        <v>17000</v>
      </c>
      <c r="H39" s="48">
        <v>16180</v>
      </c>
      <c r="I39" s="49">
        <f t="shared" si="0"/>
        <v>95.17647058823529</v>
      </c>
      <c r="J39" s="48">
        <v>32359</v>
      </c>
      <c r="K39" s="48">
        <f t="shared" si="5"/>
        <v>17000</v>
      </c>
      <c r="L39" s="48">
        <v>16280</v>
      </c>
      <c r="M39" s="50">
        <v>40</v>
      </c>
      <c r="N39" s="51">
        <v>140</v>
      </c>
      <c r="O39" s="52">
        <v>0.129</v>
      </c>
      <c r="P39" s="52">
        <v>0.129</v>
      </c>
      <c r="Q39" s="48">
        <f t="shared" si="2"/>
        <v>425</v>
      </c>
      <c r="R39" s="48">
        <f t="shared" si="3"/>
        <v>131782.94573643411</v>
      </c>
      <c r="S39" s="53">
        <f t="shared" si="4"/>
        <v>3.0253201500558795</v>
      </c>
      <c r="T39" s="52">
        <v>40</v>
      </c>
      <c r="U39" s="54" t="s">
        <v>201</v>
      </c>
      <c r="V39" s="46" t="s">
        <v>206</v>
      </c>
      <c r="X39" s="46" t="s">
        <v>202</v>
      </c>
      <c r="Y39" s="46">
        <v>0</v>
      </c>
      <c r="Z39" s="46">
        <v>1</v>
      </c>
      <c r="AA39" s="56">
        <v>42356</v>
      </c>
      <c r="AC39" s="55" t="s">
        <v>41</v>
      </c>
      <c r="AD39" s="46" t="s">
        <v>203</v>
      </c>
    </row>
    <row r="40" spans="1:32" ht="15.75" thickTop="1" x14ac:dyDescent="0.25">
      <c r="A40" s="5"/>
      <c r="B40" s="5"/>
      <c r="C40" s="23" t="s">
        <v>207</v>
      </c>
      <c r="D40" s="13">
        <f>+SUM(D2:D39)</f>
        <v>7632500</v>
      </c>
      <c r="E40" s="5"/>
      <c r="F40" s="5"/>
      <c r="G40" s="13">
        <f>+SUM(G2:G39)</f>
        <v>7632500</v>
      </c>
      <c r="H40" s="13">
        <f>+SUM(H2:H39)</f>
        <v>3538180</v>
      </c>
      <c r="I40" s="18"/>
      <c r="J40" s="13">
        <f>+SUM(J2:J39)</f>
        <v>7076068</v>
      </c>
      <c r="K40" s="13">
        <f>+SUM(K2:K39)</f>
        <v>7607750</v>
      </c>
      <c r="L40" s="13">
        <f>+SUM(L2:L39)</f>
        <v>7057376</v>
      </c>
      <c r="M40" s="28">
        <f>+SUM(M2:M39)</f>
        <v>5681.670000000001</v>
      </c>
      <c r="N40" s="32"/>
      <c r="O40" s="37">
        <f>+SUM(O2:O39)</f>
        <v>83.417000000000016</v>
      </c>
      <c r="P40" s="37">
        <f>+SUM(P2:P39)</f>
        <v>83.393000000000015</v>
      </c>
      <c r="Q40" s="13"/>
      <c r="R40" s="13"/>
      <c r="S40" s="42"/>
      <c r="T40" s="37"/>
      <c r="U40" s="6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x14ac:dyDescent="0.25">
      <c r="A41" s="7"/>
      <c r="B41" s="7"/>
      <c r="C41" s="24"/>
      <c r="D41" s="14"/>
      <c r="E41" s="7"/>
      <c r="F41" s="7"/>
      <c r="G41" s="14"/>
      <c r="H41" s="14" t="s">
        <v>208</v>
      </c>
      <c r="I41" s="19">
        <f>H40/G40*100</f>
        <v>46.356763838847037</v>
      </c>
      <c r="J41" s="14"/>
      <c r="K41" s="14"/>
      <c r="L41" s="14" t="s">
        <v>209</v>
      </c>
      <c r="M41" s="29"/>
      <c r="N41" s="33"/>
      <c r="O41" s="38" t="s">
        <v>209</v>
      </c>
      <c r="P41" s="38"/>
      <c r="Q41" s="14"/>
      <c r="R41" s="14" t="s">
        <v>209</v>
      </c>
      <c r="S41" s="43"/>
      <c r="T41" s="38"/>
      <c r="U41" s="8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x14ac:dyDescent="0.25">
      <c r="A42" s="9"/>
      <c r="B42" s="9"/>
      <c r="C42" s="25"/>
      <c r="D42" s="15"/>
      <c r="E42" s="9"/>
      <c r="F42" s="9"/>
      <c r="G42" s="15"/>
      <c r="H42" s="15" t="s">
        <v>210</v>
      </c>
      <c r="I42" s="20">
        <f>STDEV(I2:I39)</f>
        <v>20.486901733156358</v>
      </c>
      <c r="J42" s="15"/>
      <c r="K42" s="15"/>
      <c r="L42" s="15" t="s">
        <v>211</v>
      </c>
      <c r="M42" s="45">
        <f>K40/M40</f>
        <v>1338.9989210918618</v>
      </c>
      <c r="N42" s="34"/>
      <c r="O42" s="39" t="s">
        <v>212</v>
      </c>
      <c r="P42" s="39">
        <f>K40/O40</f>
        <v>91201.433760504442</v>
      </c>
      <c r="Q42" s="15"/>
      <c r="R42" s="15" t="s">
        <v>213</v>
      </c>
      <c r="S42" s="44">
        <f>K40/O40/43560</f>
        <v>2.0936968264578613</v>
      </c>
      <c r="T42" s="39"/>
      <c r="U42" s="10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</sheetData>
  <conditionalFormatting sqref="A2:AF39">
    <cfRule type="expression" dxfId="19" priority="1" stopIfTrue="1">
      <formula>MOD(ROW(),4)&gt;1</formula>
    </cfRule>
    <cfRule type="expression" dxfId="18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48AE3-0679-4879-BD40-177AA32EDCE0}">
  <sheetPr>
    <pageSetUpPr fitToPage="1"/>
  </sheetPr>
  <dimension ref="A1:BL14"/>
  <sheetViews>
    <sheetView tabSelected="1" workbookViewId="0">
      <selection activeCell="O16" sqref="O16"/>
    </sheetView>
  </sheetViews>
  <sheetFormatPr defaultRowHeight="15" x14ac:dyDescent="0.25"/>
  <cols>
    <col min="1" max="1" width="16" bestFit="1" customWidth="1"/>
    <col min="2" max="2" width="19.5703125" bestFit="1" customWidth="1"/>
    <col min="3" max="3" width="9.28515625" bestFit="1" customWidth="1"/>
    <col min="4" max="4" width="10.85546875" bestFit="1" customWidth="1"/>
    <col min="5" max="5" width="5.5703125" bestFit="1" customWidth="1"/>
    <col min="6" max="6" width="16.7109375" hidden="1" customWidth="1"/>
    <col min="7" max="7" width="10.140625" hidden="1" customWidth="1"/>
    <col min="8" max="8" width="11.28515625" bestFit="1" customWidth="1"/>
    <col min="9" max="9" width="12.85546875" bestFit="1" customWidth="1"/>
    <col min="10" max="10" width="13.42578125" hidden="1" customWidth="1"/>
    <col min="11" max="11" width="13.28515625" hidden="1" customWidth="1"/>
    <col min="12" max="12" width="14.42578125" hidden="1" customWidth="1"/>
    <col min="13" max="13" width="11.140625" bestFit="1" customWidth="1"/>
    <col min="14" max="14" width="6.42578125" bestFit="1" customWidth="1"/>
    <col min="15" max="15" width="9.5703125" bestFit="1" customWidth="1"/>
    <col min="16" max="16" width="10.7109375" bestFit="1" customWidth="1"/>
    <col min="17" max="17" width="10" bestFit="1" customWidth="1"/>
    <col min="18" max="18" width="12" bestFit="1" customWidth="1"/>
    <col min="19" max="19" width="11.85546875" bestFit="1" customWidth="1"/>
    <col min="20" max="20" width="11.7109375" hidden="1" customWidth="1"/>
    <col min="21" max="21" width="8.7109375" bestFit="1" customWidth="1"/>
    <col min="22" max="22" width="10.5703125" hidden="1" customWidth="1"/>
    <col min="23" max="23" width="19.42578125" hidden="1" customWidth="1"/>
    <col min="24" max="24" width="15.42578125" hidden="1" customWidth="1"/>
    <col min="25" max="25" width="6.85546875" hidden="1" customWidth="1"/>
    <col min="26" max="26" width="6.42578125" hidden="1" customWidth="1"/>
    <col min="27" max="27" width="15" hidden="1" customWidth="1"/>
    <col min="28" max="28" width="9.42578125" hidden="1" customWidth="1"/>
    <col min="29" max="29" width="5.42578125" hidden="1" customWidth="1"/>
    <col min="30" max="32" width="12.42578125" hidden="1" customWidth="1"/>
  </cols>
  <sheetData>
    <row r="1" spans="1:64" x14ac:dyDescent="0.25">
      <c r="A1" s="1" t="s">
        <v>0</v>
      </c>
      <c r="B1" s="1" t="s">
        <v>1</v>
      </c>
      <c r="C1" s="21" t="s">
        <v>2</v>
      </c>
      <c r="D1" s="11" t="s">
        <v>3</v>
      </c>
      <c r="E1" s="1" t="s">
        <v>4</v>
      </c>
      <c r="F1" s="1" t="s">
        <v>5</v>
      </c>
      <c r="G1" s="11" t="s">
        <v>6</v>
      </c>
      <c r="H1" s="11" t="s">
        <v>7</v>
      </c>
      <c r="I1" s="16" t="s">
        <v>8</v>
      </c>
      <c r="J1" s="11" t="s">
        <v>9</v>
      </c>
      <c r="K1" s="11" t="s">
        <v>10</v>
      </c>
      <c r="L1" s="11" t="s">
        <v>11</v>
      </c>
      <c r="M1" s="26" t="s">
        <v>12</v>
      </c>
      <c r="N1" s="30" t="s">
        <v>13</v>
      </c>
      <c r="O1" s="35" t="s">
        <v>14</v>
      </c>
      <c r="P1" s="35" t="s">
        <v>15</v>
      </c>
      <c r="Q1" s="11" t="s">
        <v>16</v>
      </c>
      <c r="R1" s="11" t="s">
        <v>17</v>
      </c>
      <c r="S1" s="40" t="s">
        <v>18</v>
      </c>
      <c r="T1" s="35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s="57" customFormat="1" x14ac:dyDescent="0.25">
      <c r="A2" s="57" t="s">
        <v>53</v>
      </c>
      <c r="B2" s="57" t="s">
        <v>54</v>
      </c>
      <c r="C2" s="58">
        <v>44706</v>
      </c>
      <c r="D2" s="59">
        <v>220000</v>
      </c>
      <c r="E2" s="57" t="s">
        <v>32</v>
      </c>
      <c r="F2" s="57" t="s">
        <v>33</v>
      </c>
      <c r="G2" s="59">
        <v>220000</v>
      </c>
      <c r="H2" s="59">
        <v>100000</v>
      </c>
      <c r="I2" s="60">
        <f t="shared" ref="I2:I10" si="0">H2/G2*100</f>
        <v>45.454545454545453</v>
      </c>
      <c r="J2" s="59">
        <v>200000</v>
      </c>
      <c r="K2" s="59">
        <f t="shared" ref="K2:K5" si="1">G2-0</f>
        <v>220000</v>
      </c>
      <c r="L2" s="59">
        <v>200000</v>
      </c>
      <c r="M2" s="61">
        <v>90.435000000000002</v>
      </c>
      <c r="N2" s="62">
        <v>197.48500100000001</v>
      </c>
      <c r="O2" s="63">
        <v>0.41</v>
      </c>
      <c r="P2" s="63">
        <v>0.41</v>
      </c>
      <c r="Q2" s="59">
        <f t="shared" ref="Q2:Q10" si="2">K2/M2</f>
        <v>2432.6864598883176</v>
      </c>
      <c r="R2" s="59">
        <f t="shared" ref="R2:R10" si="3">K2/O2</f>
        <v>536585.36585365853</v>
      </c>
      <c r="S2" s="64">
        <f t="shared" ref="S2:S10" si="4">K2/O2/43560</f>
        <v>12.318305001231831</v>
      </c>
      <c r="T2" s="63">
        <v>90.435000000000002</v>
      </c>
      <c r="U2" s="65" t="s">
        <v>55</v>
      </c>
      <c r="V2" s="57" t="s">
        <v>56</v>
      </c>
      <c r="X2" s="57" t="s">
        <v>57</v>
      </c>
      <c r="Y2" s="57">
        <v>0</v>
      </c>
      <c r="Z2" s="57">
        <v>1</v>
      </c>
      <c r="AA2" s="57" t="s">
        <v>34</v>
      </c>
      <c r="AC2" s="66" t="s">
        <v>38</v>
      </c>
      <c r="AD2" s="57" t="s">
        <v>37</v>
      </c>
    </row>
    <row r="3" spans="1:64" s="57" customFormat="1" x14ac:dyDescent="0.25">
      <c r="A3" s="57" t="s">
        <v>58</v>
      </c>
      <c r="B3" s="57" t="s">
        <v>59</v>
      </c>
      <c r="C3" s="58">
        <v>44475</v>
      </c>
      <c r="D3" s="59">
        <v>220000</v>
      </c>
      <c r="E3" s="57" t="s">
        <v>32</v>
      </c>
      <c r="F3" s="57" t="s">
        <v>33</v>
      </c>
      <c r="G3" s="59">
        <v>220000</v>
      </c>
      <c r="H3" s="59">
        <v>100000</v>
      </c>
      <c r="I3" s="60">
        <f t="shared" si="0"/>
        <v>45.454545454545453</v>
      </c>
      <c r="J3" s="59">
        <v>200000</v>
      </c>
      <c r="K3" s="59">
        <f t="shared" si="1"/>
        <v>220000</v>
      </c>
      <c r="L3" s="59">
        <v>200000</v>
      </c>
      <c r="M3" s="61">
        <v>105.78</v>
      </c>
      <c r="N3" s="62">
        <v>211.97500600000001</v>
      </c>
      <c r="O3" s="63">
        <v>0.51500000000000001</v>
      </c>
      <c r="P3" s="63">
        <v>0.51500000000000001</v>
      </c>
      <c r="Q3" s="59">
        <f t="shared" si="2"/>
        <v>2079.7882397428625</v>
      </c>
      <c r="R3" s="59">
        <f t="shared" si="3"/>
        <v>427184.46601941745</v>
      </c>
      <c r="S3" s="64">
        <f t="shared" si="4"/>
        <v>9.8068059233107778</v>
      </c>
      <c r="T3" s="63">
        <v>105.78</v>
      </c>
      <c r="U3" s="65" t="s">
        <v>55</v>
      </c>
      <c r="V3" s="57" t="s">
        <v>60</v>
      </c>
      <c r="X3" s="57" t="s">
        <v>57</v>
      </c>
      <c r="Y3" s="57">
        <v>0</v>
      </c>
      <c r="Z3" s="57">
        <v>1</v>
      </c>
      <c r="AA3" s="67">
        <v>44881</v>
      </c>
      <c r="AC3" s="66" t="s">
        <v>38</v>
      </c>
      <c r="AD3" s="57" t="s">
        <v>37</v>
      </c>
    </row>
    <row r="4" spans="1:64" s="57" customFormat="1" x14ac:dyDescent="0.25">
      <c r="A4" s="57" t="s">
        <v>61</v>
      </c>
      <c r="B4" s="57" t="s">
        <v>62</v>
      </c>
      <c r="C4" s="58">
        <v>44420</v>
      </c>
      <c r="D4" s="59">
        <v>235000</v>
      </c>
      <c r="E4" s="57" t="s">
        <v>32</v>
      </c>
      <c r="F4" s="57" t="s">
        <v>33</v>
      </c>
      <c r="G4" s="59">
        <v>235000</v>
      </c>
      <c r="H4" s="59">
        <v>100000</v>
      </c>
      <c r="I4" s="60">
        <f t="shared" si="0"/>
        <v>42.553191489361701</v>
      </c>
      <c r="J4" s="59">
        <v>200000</v>
      </c>
      <c r="K4" s="59">
        <f t="shared" si="1"/>
        <v>235000</v>
      </c>
      <c r="L4" s="59">
        <v>200000</v>
      </c>
      <c r="M4" s="61">
        <v>106.94499999999999</v>
      </c>
      <c r="N4" s="62">
        <v>200</v>
      </c>
      <c r="O4" s="63">
        <v>0.49099999999999999</v>
      </c>
      <c r="P4" s="63">
        <v>0.49099999999999999</v>
      </c>
      <c r="Q4" s="59">
        <f t="shared" si="2"/>
        <v>2197.3911823834683</v>
      </c>
      <c r="R4" s="59">
        <f t="shared" si="3"/>
        <v>478615.07128309575</v>
      </c>
      <c r="S4" s="64">
        <f t="shared" si="4"/>
        <v>10.987490158014136</v>
      </c>
      <c r="T4" s="63">
        <v>106.94499999999999</v>
      </c>
      <c r="U4" s="65" t="s">
        <v>55</v>
      </c>
      <c r="V4" s="57" t="s">
        <v>63</v>
      </c>
      <c r="X4" s="57" t="s">
        <v>57</v>
      </c>
      <c r="Y4" s="57">
        <v>0</v>
      </c>
      <c r="Z4" s="57">
        <v>1</v>
      </c>
      <c r="AA4" s="67">
        <v>44882</v>
      </c>
      <c r="AC4" s="66" t="s">
        <v>38</v>
      </c>
      <c r="AD4" s="57" t="s">
        <v>37</v>
      </c>
    </row>
    <row r="5" spans="1:64" s="57" customFormat="1" x14ac:dyDescent="0.25">
      <c r="A5" s="57" t="s">
        <v>64</v>
      </c>
      <c r="B5" s="57" t="s">
        <v>65</v>
      </c>
      <c r="C5" s="58">
        <v>44670</v>
      </c>
      <c r="D5" s="59">
        <v>275000</v>
      </c>
      <c r="E5" s="57" t="s">
        <v>32</v>
      </c>
      <c r="F5" s="57" t="s">
        <v>33</v>
      </c>
      <c r="G5" s="59">
        <v>275000</v>
      </c>
      <c r="H5" s="59">
        <v>100000</v>
      </c>
      <c r="I5" s="60">
        <f t="shared" si="0"/>
        <v>36.363636363636367</v>
      </c>
      <c r="J5" s="59">
        <v>200000</v>
      </c>
      <c r="K5" s="59">
        <f t="shared" si="1"/>
        <v>275000</v>
      </c>
      <c r="L5" s="59">
        <v>200000</v>
      </c>
      <c r="M5" s="61">
        <v>104.96</v>
      </c>
      <c r="N5" s="62">
        <v>202</v>
      </c>
      <c r="O5" s="63">
        <v>0.48699999999999999</v>
      </c>
      <c r="P5" s="63">
        <v>0.48699999999999999</v>
      </c>
      <c r="Q5" s="59">
        <f t="shared" si="2"/>
        <v>2620.0457317073174</v>
      </c>
      <c r="R5" s="59">
        <f t="shared" si="3"/>
        <v>564681.72484599589</v>
      </c>
      <c r="S5" s="64">
        <f t="shared" si="4"/>
        <v>12.963308651193662</v>
      </c>
      <c r="T5" s="63">
        <v>104.96</v>
      </c>
      <c r="U5" s="65" t="s">
        <v>55</v>
      </c>
      <c r="V5" s="57" t="s">
        <v>66</v>
      </c>
      <c r="X5" s="57" t="s">
        <v>57</v>
      </c>
      <c r="Y5" s="57">
        <v>0</v>
      </c>
      <c r="Z5" s="57">
        <v>1</v>
      </c>
      <c r="AA5" s="57" t="s">
        <v>34</v>
      </c>
      <c r="AC5" s="66" t="s">
        <v>38</v>
      </c>
      <c r="AD5" s="57" t="s">
        <v>37</v>
      </c>
    </row>
    <row r="6" spans="1:64" s="57" customFormat="1" x14ac:dyDescent="0.25">
      <c r="A6" s="57" t="s">
        <v>160</v>
      </c>
      <c r="B6" s="57" t="s">
        <v>161</v>
      </c>
      <c r="C6" s="58">
        <v>44393</v>
      </c>
      <c r="D6" s="59">
        <v>185000</v>
      </c>
      <c r="E6" s="57" t="s">
        <v>32</v>
      </c>
      <c r="F6" s="57" t="s">
        <v>33</v>
      </c>
      <c r="G6" s="59">
        <v>185000</v>
      </c>
      <c r="H6" s="59">
        <v>85250</v>
      </c>
      <c r="I6" s="60">
        <f t="shared" si="0"/>
        <v>46.081081081081081</v>
      </c>
      <c r="J6" s="59">
        <v>170250</v>
      </c>
      <c r="K6" s="59">
        <v>170250</v>
      </c>
      <c r="L6" s="59">
        <v>170500</v>
      </c>
      <c r="M6" s="61">
        <v>126.81</v>
      </c>
      <c r="N6" s="62">
        <v>166.449997</v>
      </c>
      <c r="O6" s="63">
        <v>0.48499999999999999</v>
      </c>
      <c r="P6" s="63">
        <v>0.48499999999999999</v>
      </c>
      <c r="Q6" s="59">
        <f t="shared" si="2"/>
        <v>1342.5597350366691</v>
      </c>
      <c r="R6" s="59">
        <f t="shared" si="3"/>
        <v>351030.92783505155</v>
      </c>
      <c r="S6" s="64">
        <f t="shared" si="4"/>
        <v>8.0585612450654622</v>
      </c>
      <c r="T6" s="63">
        <v>126.81</v>
      </c>
      <c r="U6" s="65" t="s">
        <v>157</v>
      </c>
      <c r="V6" s="57" t="s">
        <v>162</v>
      </c>
      <c r="X6" s="57" t="s">
        <v>158</v>
      </c>
      <c r="Y6" s="57">
        <v>0</v>
      </c>
      <c r="Z6" s="57">
        <v>1</v>
      </c>
      <c r="AA6" s="67">
        <v>44875</v>
      </c>
      <c r="AC6" s="66" t="s">
        <v>38</v>
      </c>
      <c r="AD6" s="57" t="s">
        <v>163</v>
      </c>
    </row>
    <row r="7" spans="1:64" s="57" customFormat="1" x14ac:dyDescent="0.25">
      <c r="A7" s="57" t="s">
        <v>164</v>
      </c>
      <c r="B7" s="57" t="s">
        <v>165</v>
      </c>
      <c r="C7" s="58">
        <v>44432</v>
      </c>
      <c r="D7" s="59">
        <v>175000</v>
      </c>
      <c r="E7" s="57" t="s">
        <v>32</v>
      </c>
      <c r="F7" s="57" t="s">
        <v>39</v>
      </c>
      <c r="G7" s="59">
        <v>175000</v>
      </c>
      <c r="H7" s="59">
        <v>82500</v>
      </c>
      <c r="I7" s="60">
        <f t="shared" si="0"/>
        <v>47.142857142857139</v>
      </c>
      <c r="J7" s="59">
        <v>165000</v>
      </c>
      <c r="K7" s="59">
        <v>165000</v>
      </c>
      <c r="L7" s="59">
        <v>165000</v>
      </c>
      <c r="M7" s="61">
        <v>90.1</v>
      </c>
      <c r="N7" s="62">
        <v>120.035004</v>
      </c>
      <c r="O7" s="63">
        <v>0.248</v>
      </c>
      <c r="P7" s="63">
        <v>0.248</v>
      </c>
      <c r="Q7" s="59">
        <f t="shared" si="2"/>
        <v>1831.2985571587126</v>
      </c>
      <c r="R7" s="59">
        <f t="shared" si="3"/>
        <v>665322.58064516133</v>
      </c>
      <c r="S7" s="64">
        <f t="shared" si="4"/>
        <v>15.273704789833824</v>
      </c>
      <c r="T7" s="63">
        <v>90.1</v>
      </c>
      <c r="U7" s="65" t="s">
        <v>157</v>
      </c>
      <c r="V7" s="57" t="s">
        <v>166</v>
      </c>
      <c r="X7" s="57" t="s">
        <v>158</v>
      </c>
      <c r="Y7" s="57">
        <v>0</v>
      </c>
      <c r="Z7" s="57">
        <v>1</v>
      </c>
      <c r="AA7" s="67">
        <v>44454</v>
      </c>
      <c r="AC7" s="66" t="s">
        <v>38</v>
      </c>
      <c r="AD7" s="57" t="s">
        <v>159</v>
      </c>
    </row>
    <row r="8" spans="1:64" s="57" customFormat="1" x14ac:dyDescent="0.25">
      <c r="A8" s="57" t="s">
        <v>167</v>
      </c>
      <c r="B8" s="57" t="s">
        <v>168</v>
      </c>
      <c r="C8" s="58">
        <v>44312</v>
      </c>
      <c r="D8" s="59">
        <v>175000</v>
      </c>
      <c r="E8" s="57" t="s">
        <v>32</v>
      </c>
      <c r="F8" s="57" t="s">
        <v>33</v>
      </c>
      <c r="G8" s="59">
        <v>175000</v>
      </c>
      <c r="H8" s="59">
        <v>82500</v>
      </c>
      <c r="I8" s="60">
        <f t="shared" si="0"/>
        <v>47.142857142857139</v>
      </c>
      <c r="J8" s="59">
        <v>165000</v>
      </c>
      <c r="K8" s="59">
        <f t="shared" ref="K8:K10" si="5">G8-0</f>
        <v>175000</v>
      </c>
      <c r="L8" s="59">
        <v>165000</v>
      </c>
      <c r="M8" s="61">
        <v>90</v>
      </c>
      <c r="N8" s="62">
        <v>135.070007</v>
      </c>
      <c r="O8" s="63">
        <v>0.27900000000000003</v>
      </c>
      <c r="P8" s="63">
        <v>0.27900000000000003</v>
      </c>
      <c r="Q8" s="59">
        <f t="shared" si="2"/>
        <v>1944.4444444444443</v>
      </c>
      <c r="R8" s="59">
        <f t="shared" si="3"/>
        <v>627240.14336917561</v>
      </c>
      <c r="S8" s="64">
        <f t="shared" si="4"/>
        <v>14.399452327116061</v>
      </c>
      <c r="T8" s="63">
        <v>90</v>
      </c>
      <c r="U8" s="65" t="s">
        <v>157</v>
      </c>
      <c r="V8" s="57" t="s">
        <v>169</v>
      </c>
      <c r="X8" s="57" t="s">
        <v>158</v>
      </c>
      <c r="Y8" s="57">
        <v>0</v>
      </c>
      <c r="Z8" s="57">
        <v>1</v>
      </c>
      <c r="AA8" s="67">
        <v>42660</v>
      </c>
      <c r="AC8" s="66" t="s">
        <v>38</v>
      </c>
      <c r="AD8" s="57" t="s">
        <v>159</v>
      </c>
    </row>
    <row r="9" spans="1:64" s="57" customFormat="1" x14ac:dyDescent="0.25">
      <c r="A9" s="57" t="s">
        <v>170</v>
      </c>
      <c r="B9" s="57" t="s">
        <v>171</v>
      </c>
      <c r="C9" s="58">
        <v>44788</v>
      </c>
      <c r="D9" s="59">
        <v>155000</v>
      </c>
      <c r="E9" s="57" t="s">
        <v>32</v>
      </c>
      <c r="F9" s="57" t="s">
        <v>33</v>
      </c>
      <c r="G9" s="59">
        <v>155000</v>
      </c>
      <c r="H9" s="59">
        <v>82500</v>
      </c>
      <c r="I9" s="60">
        <f t="shared" si="0"/>
        <v>53.225806451612897</v>
      </c>
      <c r="J9" s="59">
        <v>165000</v>
      </c>
      <c r="K9" s="59">
        <f t="shared" si="5"/>
        <v>155000</v>
      </c>
      <c r="L9" s="59">
        <v>165000</v>
      </c>
      <c r="M9" s="61">
        <v>90</v>
      </c>
      <c r="N9" s="62">
        <v>135.070007</v>
      </c>
      <c r="O9" s="63">
        <v>0.27900000000000003</v>
      </c>
      <c r="P9" s="63">
        <v>0.27900000000000003</v>
      </c>
      <c r="Q9" s="59">
        <f t="shared" si="2"/>
        <v>1722.2222222222222</v>
      </c>
      <c r="R9" s="59">
        <f t="shared" si="3"/>
        <v>555555.5555555555</v>
      </c>
      <c r="S9" s="64">
        <f t="shared" si="4"/>
        <v>12.75380063258851</v>
      </c>
      <c r="T9" s="63">
        <v>90</v>
      </c>
      <c r="U9" s="65" t="s">
        <v>157</v>
      </c>
      <c r="V9" s="57" t="s">
        <v>172</v>
      </c>
      <c r="X9" s="57" t="s">
        <v>158</v>
      </c>
      <c r="Y9" s="57">
        <v>0</v>
      </c>
      <c r="Z9" s="57">
        <v>1</v>
      </c>
      <c r="AA9" s="67">
        <v>44743</v>
      </c>
      <c r="AC9" s="66" t="s">
        <v>38</v>
      </c>
      <c r="AD9" s="57" t="s">
        <v>159</v>
      </c>
    </row>
    <row r="10" spans="1:64" s="57" customFormat="1" x14ac:dyDescent="0.25">
      <c r="A10" s="57" t="s">
        <v>173</v>
      </c>
      <c r="B10" s="57" t="s">
        <v>174</v>
      </c>
      <c r="C10" s="58">
        <v>44543</v>
      </c>
      <c r="D10" s="59">
        <v>185000</v>
      </c>
      <c r="E10" s="57" t="s">
        <v>32</v>
      </c>
      <c r="F10" s="57" t="s">
        <v>33</v>
      </c>
      <c r="G10" s="59">
        <v>185000</v>
      </c>
      <c r="H10" s="59">
        <v>82500</v>
      </c>
      <c r="I10" s="60">
        <f t="shared" si="0"/>
        <v>44.594594594594597</v>
      </c>
      <c r="J10" s="59">
        <v>165000</v>
      </c>
      <c r="K10" s="59">
        <f t="shared" si="5"/>
        <v>185000</v>
      </c>
      <c r="L10" s="59">
        <v>165000</v>
      </c>
      <c r="M10" s="61">
        <v>90.36</v>
      </c>
      <c r="N10" s="62">
        <v>131.21000699999999</v>
      </c>
      <c r="O10" s="63">
        <v>0.27200000000000002</v>
      </c>
      <c r="P10" s="63">
        <v>0.27200000000000002</v>
      </c>
      <c r="Q10" s="59">
        <f t="shared" si="2"/>
        <v>2047.3660911907923</v>
      </c>
      <c r="R10" s="59">
        <f t="shared" si="3"/>
        <v>680147.0588235294</v>
      </c>
      <c r="S10" s="64">
        <f t="shared" si="4"/>
        <v>15.61402798033814</v>
      </c>
      <c r="T10" s="63">
        <v>90.36</v>
      </c>
      <c r="U10" s="65" t="s">
        <v>157</v>
      </c>
      <c r="V10" s="57" t="s">
        <v>175</v>
      </c>
      <c r="X10" s="57" t="s">
        <v>158</v>
      </c>
      <c r="Y10" s="57">
        <v>0</v>
      </c>
      <c r="Z10" s="57">
        <v>1</v>
      </c>
      <c r="AA10" s="67">
        <v>42660</v>
      </c>
      <c r="AC10" s="66" t="s">
        <v>38</v>
      </c>
      <c r="AD10" s="57" t="s">
        <v>159</v>
      </c>
    </row>
    <row r="12" spans="1:64" x14ac:dyDescent="0.25">
      <c r="D12" s="12">
        <f>+SUM(D2:D10)</f>
        <v>1825000</v>
      </c>
      <c r="M12" s="12"/>
    </row>
    <row r="13" spans="1:64" x14ac:dyDescent="0.25">
      <c r="C13" t="s">
        <v>209</v>
      </c>
      <c r="D13" s="12">
        <f>+AVERAGE(D2:D10)</f>
        <v>202777.77777777778</v>
      </c>
      <c r="O13" s="36">
        <f>+AVERAGE(O2:O10)</f>
        <v>0.38511111111111113</v>
      </c>
    </row>
    <row r="14" spans="1:64" x14ac:dyDescent="0.25">
      <c r="C14" t="s">
        <v>218</v>
      </c>
      <c r="D14" s="12">
        <f>+MEDIAN(D2:D10)</f>
        <v>185000</v>
      </c>
      <c r="O14" s="36">
        <f>+MEDIAN(O2:O10)</f>
        <v>0.41</v>
      </c>
    </row>
  </sheetData>
  <conditionalFormatting sqref="A2:AF5">
    <cfRule type="expression" dxfId="17" priority="3" stopIfTrue="1">
      <formula>MOD(ROW(),4)&gt;1</formula>
    </cfRule>
    <cfRule type="expression" dxfId="16" priority="4" stopIfTrue="1">
      <formula>MOD(ROW(),4)&lt;2</formula>
    </cfRule>
  </conditionalFormatting>
  <conditionalFormatting sqref="A6:AF10">
    <cfRule type="expression" dxfId="15" priority="1" stopIfTrue="1">
      <formula>MOD(ROW(),4)&gt;1</formula>
    </cfRule>
    <cfRule type="expression" dxfId="14" priority="2" stopIfTrue="1">
      <formula>MOD(ROW(),4)&lt;2</formula>
    </cfRule>
  </conditionalFormatting>
  <pageMargins left="0.7" right="0.7" top="0.75" bottom="0.75" header="0.3" footer="0.3"/>
  <pageSetup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020B6-1EF6-47FA-B339-C3A9AB468443}">
  <sheetPr>
    <pageSetUpPr fitToPage="1"/>
  </sheetPr>
  <dimension ref="A1:BL8"/>
  <sheetViews>
    <sheetView workbookViewId="0">
      <selection activeCell="A4" sqref="A4"/>
    </sheetView>
  </sheetViews>
  <sheetFormatPr defaultRowHeight="15" x14ac:dyDescent="0.25"/>
  <cols>
    <col min="1" max="1" width="16" bestFit="1" customWidth="1"/>
    <col min="2" max="2" width="20.140625" bestFit="1" customWidth="1"/>
    <col min="3" max="3" width="9.28515625" bestFit="1" customWidth="1"/>
    <col min="4" max="4" width="10.85546875" bestFit="1" customWidth="1"/>
    <col min="5" max="5" width="5.5703125" hidden="1" customWidth="1"/>
    <col min="6" max="6" width="17.28515625" hidden="1" customWidth="1"/>
    <col min="7" max="7" width="10.85546875" bestFit="1" customWidth="1"/>
    <col min="8" max="8" width="11.28515625" bestFit="1" customWidth="1"/>
    <col min="9" max="9" width="12.85546875" bestFit="1" customWidth="1"/>
    <col min="10" max="10" width="13.42578125" hidden="1" customWidth="1"/>
    <col min="11" max="11" width="13.28515625" hidden="1" customWidth="1"/>
    <col min="12" max="12" width="14.42578125" hidden="1" customWidth="1"/>
    <col min="13" max="13" width="11.140625" bestFit="1" customWidth="1"/>
    <col min="14" max="14" width="7.28515625" bestFit="1" customWidth="1"/>
    <col min="15" max="15" width="9.5703125" hidden="1" customWidth="1"/>
    <col min="16" max="16" width="10.7109375" bestFit="1" customWidth="1"/>
    <col min="17" max="17" width="10" bestFit="1" customWidth="1"/>
    <col min="18" max="18" width="12" bestFit="1" customWidth="1"/>
    <col min="19" max="19" width="11.85546875" bestFit="1" customWidth="1"/>
    <col min="20" max="20" width="11.7109375" hidden="1" customWidth="1"/>
    <col min="21" max="21" width="8.7109375" bestFit="1" customWidth="1"/>
    <col min="22" max="22" width="10.5703125" hidden="1" customWidth="1"/>
    <col min="23" max="23" width="19.42578125" hidden="1" customWidth="1"/>
    <col min="24" max="24" width="15.42578125" hidden="1" customWidth="1"/>
    <col min="25" max="25" width="6.85546875" hidden="1" customWidth="1"/>
    <col min="26" max="26" width="6.42578125" hidden="1" customWidth="1"/>
    <col min="27" max="27" width="15" hidden="1" customWidth="1"/>
    <col min="28" max="28" width="9.42578125" hidden="1" customWidth="1"/>
    <col min="29" max="29" width="5.42578125" hidden="1" customWidth="1"/>
    <col min="30" max="30" width="16.42578125" hidden="1" customWidth="1"/>
    <col min="31" max="32" width="12.42578125" hidden="1" customWidth="1"/>
  </cols>
  <sheetData>
    <row r="1" spans="1:64" x14ac:dyDescent="0.25">
      <c r="A1" s="1" t="s">
        <v>0</v>
      </c>
      <c r="B1" s="1" t="s">
        <v>1</v>
      </c>
      <c r="C1" s="21" t="s">
        <v>2</v>
      </c>
      <c r="D1" s="11" t="s">
        <v>3</v>
      </c>
      <c r="E1" s="1" t="s">
        <v>4</v>
      </c>
      <c r="F1" s="1" t="s">
        <v>5</v>
      </c>
      <c r="G1" s="11" t="s">
        <v>6</v>
      </c>
      <c r="H1" s="11" t="s">
        <v>7</v>
      </c>
      <c r="I1" s="16" t="s">
        <v>8</v>
      </c>
      <c r="J1" s="11" t="s">
        <v>9</v>
      </c>
      <c r="K1" s="11" t="s">
        <v>10</v>
      </c>
      <c r="L1" s="11" t="s">
        <v>11</v>
      </c>
      <c r="M1" s="26" t="s">
        <v>12</v>
      </c>
      <c r="N1" s="30" t="s">
        <v>13</v>
      </c>
      <c r="O1" s="35" t="s">
        <v>14</v>
      </c>
      <c r="P1" s="35" t="s">
        <v>15</v>
      </c>
      <c r="Q1" s="11" t="s">
        <v>16</v>
      </c>
      <c r="R1" s="11" t="s">
        <v>17</v>
      </c>
      <c r="S1" s="40" t="s">
        <v>18</v>
      </c>
      <c r="T1" s="35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s="68" customFormat="1" x14ac:dyDescent="0.25">
      <c r="A2" s="68" t="s">
        <v>105</v>
      </c>
      <c r="B2" s="68" t="s">
        <v>106</v>
      </c>
      <c r="C2" s="69">
        <v>44620</v>
      </c>
      <c r="D2" s="70">
        <v>510000</v>
      </c>
      <c r="E2" s="68" t="s">
        <v>44</v>
      </c>
      <c r="F2" s="68" t="s">
        <v>33</v>
      </c>
      <c r="G2" s="70">
        <v>510000</v>
      </c>
      <c r="H2" s="70">
        <v>87140</v>
      </c>
      <c r="I2" s="71">
        <f t="shared" ref="I2:I4" si="0">H2/G2*100</f>
        <v>17.086274509803921</v>
      </c>
      <c r="J2" s="70">
        <v>174273</v>
      </c>
      <c r="K2" s="70">
        <f t="shared" ref="K2:K4" si="1">G2-0</f>
        <v>510000</v>
      </c>
      <c r="L2" s="70">
        <v>174273</v>
      </c>
      <c r="M2" s="72">
        <v>0</v>
      </c>
      <c r="N2" s="73">
        <v>0</v>
      </c>
      <c r="O2" s="74">
        <v>4.2809999999999997</v>
      </c>
      <c r="P2" s="74">
        <v>4.2809999999999997</v>
      </c>
      <c r="Q2" s="70" t="e">
        <f t="shared" ref="Q2:Q4" si="2">K2/M2</f>
        <v>#DIV/0!</v>
      </c>
      <c r="R2" s="70">
        <f t="shared" ref="R2:R4" si="3">K2/O2</f>
        <v>119131.04414856342</v>
      </c>
      <c r="S2" s="75">
        <f t="shared" ref="S2:S4" si="4">K2/O2/43560</f>
        <v>2.7348724552011805</v>
      </c>
      <c r="T2" s="74">
        <v>0</v>
      </c>
      <c r="U2" s="76" t="s">
        <v>103</v>
      </c>
      <c r="V2" s="68" t="s">
        <v>107</v>
      </c>
      <c r="X2" s="68" t="s">
        <v>104</v>
      </c>
      <c r="Y2" s="68">
        <v>0</v>
      </c>
      <c r="Z2" s="68">
        <v>1</v>
      </c>
      <c r="AA2" s="68" t="s">
        <v>34</v>
      </c>
      <c r="AC2" s="78" t="s">
        <v>41</v>
      </c>
    </row>
    <row r="3" spans="1:64" s="68" customFormat="1" x14ac:dyDescent="0.25">
      <c r="A3" s="68" t="s">
        <v>135</v>
      </c>
      <c r="C3" s="69">
        <v>44358</v>
      </c>
      <c r="D3" s="70">
        <v>1672000</v>
      </c>
      <c r="E3" s="68" t="s">
        <v>32</v>
      </c>
      <c r="F3" s="68" t="s">
        <v>33</v>
      </c>
      <c r="G3" s="70">
        <v>1672000</v>
      </c>
      <c r="H3" s="70">
        <v>1375000</v>
      </c>
      <c r="I3" s="71">
        <f t="shared" si="0"/>
        <v>82.23684210526315</v>
      </c>
      <c r="J3" s="70">
        <v>2750000</v>
      </c>
      <c r="K3" s="70">
        <f t="shared" si="1"/>
        <v>1672000</v>
      </c>
      <c r="L3" s="70">
        <v>2750000</v>
      </c>
      <c r="M3" s="72">
        <v>165</v>
      </c>
      <c r="N3" s="73">
        <v>2553.4350589999999</v>
      </c>
      <c r="O3" s="74">
        <v>18.88</v>
      </c>
      <c r="P3" s="74">
        <v>18.88</v>
      </c>
      <c r="Q3" s="70">
        <f t="shared" si="2"/>
        <v>10133.333333333334</v>
      </c>
      <c r="R3" s="70">
        <f t="shared" si="3"/>
        <v>88559.322033898308</v>
      </c>
      <c r="S3" s="75">
        <f t="shared" si="4"/>
        <v>2.0330422872795757</v>
      </c>
      <c r="T3" s="74">
        <v>165</v>
      </c>
      <c r="U3" s="76" t="s">
        <v>128</v>
      </c>
      <c r="V3" s="68" t="s">
        <v>136</v>
      </c>
      <c r="X3" s="68" t="s">
        <v>119</v>
      </c>
      <c r="Y3" s="68">
        <v>0</v>
      </c>
      <c r="Z3" s="68">
        <v>1</v>
      </c>
      <c r="AA3" s="77">
        <v>41779</v>
      </c>
      <c r="AC3" s="78" t="s">
        <v>41</v>
      </c>
      <c r="AD3" s="68" t="s">
        <v>137</v>
      </c>
    </row>
    <row r="4" spans="1:64" s="68" customFormat="1" x14ac:dyDescent="0.25">
      <c r="A4" s="68" t="s">
        <v>217</v>
      </c>
      <c r="C4" s="69">
        <v>44651</v>
      </c>
      <c r="D4" s="70">
        <v>875000</v>
      </c>
      <c r="E4" s="68" t="s">
        <v>32</v>
      </c>
      <c r="F4" s="68" t="s">
        <v>33</v>
      </c>
      <c r="G4" s="70">
        <v>875000</v>
      </c>
      <c r="H4" s="70">
        <v>318530</v>
      </c>
      <c r="I4" s="71">
        <f t="shared" si="0"/>
        <v>36.40342857142857</v>
      </c>
      <c r="J4" s="70">
        <v>637065</v>
      </c>
      <c r="K4" s="70">
        <f t="shared" si="1"/>
        <v>875000</v>
      </c>
      <c r="L4" s="70">
        <v>637065</v>
      </c>
      <c r="M4" s="72"/>
      <c r="N4" s="73"/>
      <c r="O4" s="74">
        <v>9.75</v>
      </c>
      <c r="P4" s="74">
        <v>9.75</v>
      </c>
      <c r="Q4" s="70" t="e">
        <f t="shared" si="2"/>
        <v>#DIV/0!</v>
      </c>
      <c r="R4" s="70">
        <f t="shared" si="3"/>
        <v>89743.58974358975</v>
      </c>
      <c r="S4" s="75">
        <f t="shared" si="4"/>
        <v>2.0602293329566059</v>
      </c>
      <c r="T4" s="74"/>
      <c r="U4" s="76" t="s">
        <v>153</v>
      </c>
      <c r="V4" s="68" t="s">
        <v>154</v>
      </c>
      <c r="X4" s="68" t="s">
        <v>155</v>
      </c>
      <c r="Y4" s="68">
        <v>0</v>
      </c>
      <c r="Z4" s="68">
        <v>0</v>
      </c>
      <c r="AA4" s="77">
        <v>38653</v>
      </c>
      <c r="AC4" s="78" t="s">
        <v>38</v>
      </c>
      <c r="AD4" s="68" t="s">
        <v>156</v>
      </c>
    </row>
    <row r="6" spans="1:64" x14ac:dyDescent="0.25">
      <c r="D6" s="12">
        <f>+SUM(D2:D4)</f>
        <v>3057000</v>
      </c>
      <c r="P6" s="36">
        <f>+SUM(P2:P4)</f>
        <v>32.911000000000001</v>
      </c>
    </row>
    <row r="7" spans="1:64" x14ac:dyDescent="0.25">
      <c r="Q7" t="s">
        <v>209</v>
      </c>
      <c r="R7" s="12">
        <f>+AVERAGE(R2:R4)</f>
        <v>99144.651975350498</v>
      </c>
    </row>
    <row r="8" spans="1:64" x14ac:dyDescent="0.25">
      <c r="Q8" t="s">
        <v>218</v>
      </c>
      <c r="R8" s="12">
        <f>+MEDIAN(R2:R4)</f>
        <v>89743.58974358975</v>
      </c>
    </row>
  </sheetData>
  <conditionalFormatting sqref="A2:AF2">
    <cfRule type="expression" dxfId="13" priority="5" stopIfTrue="1">
      <formula>MOD(ROW(),4)&gt;1</formula>
    </cfRule>
    <cfRule type="expression" dxfId="12" priority="6" stopIfTrue="1">
      <formula>MOD(ROW(),4)&lt;2</formula>
    </cfRule>
  </conditionalFormatting>
  <conditionalFormatting sqref="A3:AF3">
    <cfRule type="expression" dxfId="11" priority="3" stopIfTrue="1">
      <formula>MOD(ROW(),4)&gt;1</formula>
    </cfRule>
    <cfRule type="expression" dxfId="10" priority="4" stopIfTrue="1">
      <formula>MOD(ROW(),4)&lt;2</formula>
    </cfRule>
  </conditionalFormatting>
  <conditionalFormatting sqref="A4:AF4">
    <cfRule type="expression" dxfId="9" priority="1" stopIfTrue="1">
      <formula>MOD(ROW(),4)&gt;1</formula>
    </cfRule>
    <cfRule type="expression" dxfId="8" priority="2" stopIfTrue="1">
      <formula>MOD(ROW(),4)&lt;2</formula>
    </cfRule>
  </conditionalFormatting>
  <pageMargins left="0.7" right="0.7" top="0.75" bottom="0.75" header="0.3" footer="0.3"/>
  <pageSetup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2C87C-DF35-4672-9E49-933AAAD292BD}">
  <sheetPr>
    <pageSetUpPr fitToPage="1"/>
  </sheetPr>
  <dimension ref="A1:BL31"/>
  <sheetViews>
    <sheetView workbookViewId="0">
      <selection activeCell="P1" sqref="P1"/>
    </sheetView>
  </sheetViews>
  <sheetFormatPr defaultRowHeight="15" x14ac:dyDescent="0.25"/>
  <cols>
    <col min="1" max="1" width="24" bestFit="1" customWidth="1"/>
    <col min="2" max="2" width="20.5703125" bestFit="1" customWidth="1"/>
    <col min="3" max="3" width="9.28515625" bestFit="1" customWidth="1"/>
    <col min="4" max="4" width="9.5703125" bestFit="1" customWidth="1"/>
    <col min="5" max="5" width="5.5703125" hidden="1" customWidth="1"/>
    <col min="6" max="6" width="30.140625" hidden="1" customWidth="1"/>
    <col min="7" max="7" width="10.140625" bestFit="1" customWidth="1"/>
    <col min="8" max="8" width="11.28515625" bestFit="1" customWidth="1"/>
    <col min="9" max="9" width="12.85546875" bestFit="1" customWidth="1"/>
    <col min="10" max="10" width="13.42578125" hidden="1" customWidth="1"/>
    <col min="11" max="11" width="13.28515625" hidden="1" customWidth="1"/>
    <col min="12" max="12" width="14.42578125" hidden="1" customWidth="1"/>
    <col min="13" max="13" width="11.140625" bestFit="1" customWidth="1"/>
    <col min="14" max="14" width="6.42578125" bestFit="1" customWidth="1"/>
    <col min="15" max="15" width="9.5703125" hidden="1" customWidth="1"/>
    <col min="16" max="16" width="10.7109375" bestFit="1" customWidth="1"/>
    <col min="17" max="17" width="10" bestFit="1" customWidth="1"/>
    <col min="18" max="18" width="12" bestFit="1" customWidth="1"/>
    <col min="19" max="19" width="11.85546875" bestFit="1" customWidth="1"/>
    <col min="20" max="20" width="11.7109375" bestFit="1" customWidth="1"/>
    <col min="21" max="21" width="8.7109375" bestFit="1" customWidth="1"/>
    <col min="22" max="22" width="10.5703125" hidden="1" customWidth="1"/>
    <col min="23" max="23" width="32.42578125" hidden="1" customWidth="1"/>
    <col min="24" max="24" width="15.85546875" hidden="1" customWidth="1"/>
    <col min="25" max="25" width="6.85546875" hidden="1" customWidth="1"/>
    <col min="26" max="26" width="6.42578125" hidden="1" customWidth="1"/>
    <col min="27" max="27" width="15" hidden="1" customWidth="1"/>
    <col min="28" max="28" width="9.42578125" hidden="1" customWidth="1"/>
    <col min="29" max="29" width="5.42578125" hidden="1" customWidth="1"/>
    <col min="30" max="32" width="12.42578125" hidden="1" customWidth="1"/>
  </cols>
  <sheetData>
    <row r="1" spans="1:64" x14ac:dyDescent="0.25">
      <c r="A1" s="1" t="s">
        <v>0</v>
      </c>
      <c r="B1" s="1" t="s">
        <v>1</v>
      </c>
      <c r="C1" s="21" t="s">
        <v>2</v>
      </c>
      <c r="D1" s="11" t="s">
        <v>3</v>
      </c>
      <c r="E1" s="1" t="s">
        <v>4</v>
      </c>
      <c r="F1" s="1" t="s">
        <v>5</v>
      </c>
      <c r="G1" s="11" t="s">
        <v>6</v>
      </c>
      <c r="H1" s="11" t="s">
        <v>7</v>
      </c>
      <c r="I1" s="16" t="s">
        <v>8</v>
      </c>
      <c r="J1" s="11" t="s">
        <v>9</v>
      </c>
      <c r="K1" s="11" t="s">
        <v>10</v>
      </c>
      <c r="L1" s="11" t="s">
        <v>11</v>
      </c>
      <c r="M1" s="26" t="s">
        <v>12</v>
      </c>
      <c r="N1" s="30" t="s">
        <v>13</v>
      </c>
      <c r="O1" s="35" t="s">
        <v>14</v>
      </c>
      <c r="P1" s="35" t="s">
        <v>15</v>
      </c>
      <c r="Q1" s="11" t="s">
        <v>16</v>
      </c>
      <c r="R1" s="11" t="s">
        <v>17</v>
      </c>
      <c r="S1" s="40" t="s">
        <v>18</v>
      </c>
      <c r="T1" s="35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s="46" customFormat="1" x14ac:dyDescent="0.25">
      <c r="A2" s="46" t="s">
        <v>45</v>
      </c>
      <c r="C2" s="47">
        <v>44747</v>
      </c>
      <c r="D2" s="48">
        <v>175000</v>
      </c>
      <c r="E2" s="46" t="s">
        <v>32</v>
      </c>
      <c r="F2" s="46" t="s">
        <v>33</v>
      </c>
      <c r="G2" s="48">
        <v>175000</v>
      </c>
      <c r="H2" s="48">
        <v>71280</v>
      </c>
      <c r="I2" s="49">
        <f t="shared" ref="I2:I27" si="0">H2/G2*100</f>
        <v>40.731428571428573</v>
      </c>
      <c r="J2" s="48">
        <v>142560</v>
      </c>
      <c r="K2" s="48">
        <f t="shared" ref="K2:K27" si="1">G2-0</f>
        <v>175000</v>
      </c>
      <c r="L2" s="48">
        <v>142560</v>
      </c>
      <c r="M2" s="50">
        <v>0</v>
      </c>
      <c r="N2" s="51">
        <v>0</v>
      </c>
      <c r="O2" s="52">
        <v>3.32</v>
      </c>
      <c r="P2" s="52">
        <v>3.32</v>
      </c>
      <c r="Q2" s="48"/>
      <c r="R2" s="48">
        <f t="shared" ref="R2:R27" si="2">K2/O2</f>
        <v>52710.843373493975</v>
      </c>
      <c r="S2" s="53">
        <f t="shared" ref="S2:S27" si="3">K2/O2/43560</f>
        <v>1.2100744576100546</v>
      </c>
      <c r="T2" s="52">
        <v>0</v>
      </c>
      <c r="U2" s="54" t="s">
        <v>46</v>
      </c>
      <c r="V2" s="46" t="s">
        <v>47</v>
      </c>
      <c r="X2" s="46" t="s">
        <v>48</v>
      </c>
      <c r="Y2" s="46">
        <v>0</v>
      </c>
      <c r="Z2" s="46">
        <v>1</v>
      </c>
      <c r="AA2" s="46" t="s">
        <v>34</v>
      </c>
      <c r="AC2" s="55" t="s">
        <v>41</v>
      </c>
    </row>
    <row r="3" spans="1:64" s="46" customFormat="1" x14ac:dyDescent="0.25">
      <c r="A3" s="46" t="s">
        <v>49</v>
      </c>
      <c r="B3" s="46" t="s">
        <v>50</v>
      </c>
      <c r="C3" s="47">
        <v>44510</v>
      </c>
      <c r="D3" s="48">
        <v>270000</v>
      </c>
      <c r="E3" s="46" t="s">
        <v>44</v>
      </c>
      <c r="F3" s="46" t="s">
        <v>36</v>
      </c>
      <c r="G3" s="48">
        <v>270000</v>
      </c>
      <c r="H3" s="48">
        <v>72600</v>
      </c>
      <c r="I3" s="49">
        <f t="shared" si="0"/>
        <v>26.888888888888889</v>
      </c>
      <c r="J3" s="48">
        <v>145200</v>
      </c>
      <c r="K3" s="48">
        <f t="shared" si="1"/>
        <v>270000</v>
      </c>
      <c r="L3" s="48">
        <v>145200</v>
      </c>
      <c r="M3" s="50">
        <v>316.43</v>
      </c>
      <c r="N3" s="51">
        <v>468.44500699999998</v>
      </c>
      <c r="O3" s="52">
        <v>3.4</v>
      </c>
      <c r="P3" s="52">
        <v>3.4</v>
      </c>
      <c r="Q3" s="48">
        <f t="shared" ref="Q3:Q27" si="4">K3/M3</f>
        <v>853.26928546597981</v>
      </c>
      <c r="R3" s="48">
        <f t="shared" si="2"/>
        <v>79411.76470588235</v>
      </c>
      <c r="S3" s="53">
        <f t="shared" si="3"/>
        <v>1.8230432668935341</v>
      </c>
      <c r="T3" s="52">
        <v>316.43</v>
      </c>
      <c r="U3" s="54" t="s">
        <v>46</v>
      </c>
      <c r="V3" s="46" t="s">
        <v>51</v>
      </c>
      <c r="X3" s="46" t="s">
        <v>48</v>
      </c>
      <c r="Y3" s="46">
        <v>0</v>
      </c>
      <c r="Z3" s="46">
        <v>1</v>
      </c>
      <c r="AA3" s="56">
        <v>44194</v>
      </c>
      <c r="AC3" s="55" t="s">
        <v>41</v>
      </c>
    </row>
    <row r="4" spans="1:64" s="46" customFormat="1" x14ac:dyDescent="0.25">
      <c r="A4" s="46" t="s">
        <v>68</v>
      </c>
      <c r="B4" s="46" t="s">
        <v>69</v>
      </c>
      <c r="C4" s="47">
        <v>44700</v>
      </c>
      <c r="D4" s="48">
        <v>245000</v>
      </c>
      <c r="E4" s="46" t="s">
        <v>32</v>
      </c>
      <c r="F4" s="46" t="s">
        <v>33</v>
      </c>
      <c r="G4" s="48">
        <v>245000</v>
      </c>
      <c r="H4" s="48">
        <v>36800</v>
      </c>
      <c r="I4" s="49">
        <f t="shared" si="0"/>
        <v>15.020408163265305</v>
      </c>
      <c r="J4" s="48">
        <v>73590</v>
      </c>
      <c r="K4" s="48">
        <f t="shared" si="1"/>
        <v>245000</v>
      </c>
      <c r="L4" s="48">
        <v>73590</v>
      </c>
      <c r="M4" s="50">
        <v>0</v>
      </c>
      <c r="N4" s="51">
        <v>0</v>
      </c>
      <c r="O4" s="52">
        <v>1.23</v>
      </c>
      <c r="P4" s="52">
        <v>1.23</v>
      </c>
      <c r="Q4" s="48"/>
      <c r="R4" s="48">
        <f t="shared" si="2"/>
        <v>199186.99186991871</v>
      </c>
      <c r="S4" s="53">
        <f t="shared" si="3"/>
        <v>4.5727041292451496</v>
      </c>
      <c r="T4" s="52">
        <v>0</v>
      </c>
      <c r="U4" s="54" t="s">
        <v>67</v>
      </c>
      <c r="V4" s="46" t="s">
        <v>70</v>
      </c>
      <c r="X4" s="46" t="s">
        <v>52</v>
      </c>
      <c r="Y4" s="46">
        <v>0</v>
      </c>
      <c r="Z4" s="46">
        <v>0</v>
      </c>
      <c r="AA4" s="56">
        <v>43390</v>
      </c>
      <c r="AC4" s="55" t="s">
        <v>41</v>
      </c>
      <c r="AG4" s="46" t="s">
        <v>219</v>
      </c>
    </row>
    <row r="5" spans="1:64" s="46" customFormat="1" x14ac:dyDescent="0.25">
      <c r="A5" s="46" t="s">
        <v>73</v>
      </c>
      <c r="C5" s="47">
        <v>44320</v>
      </c>
      <c r="D5" s="48">
        <v>180000</v>
      </c>
      <c r="E5" s="46" t="s">
        <v>32</v>
      </c>
      <c r="F5" s="46" t="s">
        <v>33</v>
      </c>
      <c r="G5" s="48">
        <v>180000</v>
      </c>
      <c r="H5" s="48">
        <v>44550</v>
      </c>
      <c r="I5" s="49">
        <f t="shared" si="0"/>
        <v>24.75</v>
      </c>
      <c r="J5" s="48">
        <v>89100</v>
      </c>
      <c r="K5" s="48">
        <f t="shared" si="1"/>
        <v>180000</v>
      </c>
      <c r="L5" s="48">
        <v>89100</v>
      </c>
      <c r="M5" s="50">
        <v>151.91999999999999</v>
      </c>
      <c r="N5" s="51">
        <v>486.35000600000001</v>
      </c>
      <c r="O5" s="52">
        <v>1.7</v>
      </c>
      <c r="P5" s="52">
        <v>1.7</v>
      </c>
      <c r="Q5" s="48">
        <f t="shared" si="4"/>
        <v>1184.834123222749</v>
      </c>
      <c r="R5" s="48">
        <f t="shared" si="2"/>
        <v>105882.35294117648</v>
      </c>
      <c r="S5" s="53">
        <f t="shared" si="3"/>
        <v>2.4307243558580458</v>
      </c>
      <c r="T5" s="52">
        <v>151.91999999999999</v>
      </c>
      <c r="U5" s="54" t="s">
        <v>71</v>
      </c>
      <c r="V5" s="46" t="s">
        <v>74</v>
      </c>
      <c r="X5" s="46" t="s">
        <v>72</v>
      </c>
      <c r="Y5" s="46">
        <v>0</v>
      </c>
      <c r="Z5" s="46">
        <v>1</v>
      </c>
      <c r="AA5" s="46" t="s">
        <v>34</v>
      </c>
      <c r="AC5" s="55" t="s">
        <v>41</v>
      </c>
    </row>
    <row r="6" spans="1:64" s="46" customFormat="1" x14ac:dyDescent="0.25">
      <c r="A6" s="46" t="s">
        <v>77</v>
      </c>
      <c r="B6" s="46" t="s">
        <v>78</v>
      </c>
      <c r="C6" s="47">
        <v>44393</v>
      </c>
      <c r="D6" s="48">
        <v>130000</v>
      </c>
      <c r="E6" s="46" t="s">
        <v>32</v>
      </c>
      <c r="F6" s="46" t="s">
        <v>33</v>
      </c>
      <c r="G6" s="48">
        <v>130000</v>
      </c>
      <c r="H6" s="48">
        <v>37370</v>
      </c>
      <c r="I6" s="49">
        <f t="shared" si="0"/>
        <v>28.746153846153845</v>
      </c>
      <c r="J6" s="48">
        <v>74745</v>
      </c>
      <c r="K6" s="48">
        <f t="shared" si="1"/>
        <v>130000</v>
      </c>
      <c r="L6" s="48">
        <v>74745</v>
      </c>
      <c r="M6" s="50">
        <v>198</v>
      </c>
      <c r="N6" s="51">
        <v>331</v>
      </c>
      <c r="O6" s="52">
        <v>1.51</v>
      </c>
      <c r="P6" s="52">
        <v>1.51</v>
      </c>
      <c r="Q6" s="48">
        <f t="shared" si="4"/>
        <v>656.56565656565658</v>
      </c>
      <c r="R6" s="48">
        <f t="shared" si="2"/>
        <v>86092.715231788083</v>
      </c>
      <c r="S6" s="53">
        <f t="shared" si="3"/>
        <v>1.9764167867719946</v>
      </c>
      <c r="T6" s="52">
        <v>198</v>
      </c>
      <c r="U6" s="54" t="s">
        <v>79</v>
      </c>
      <c r="V6" s="46" t="s">
        <v>80</v>
      </c>
      <c r="X6" s="46" t="s">
        <v>76</v>
      </c>
      <c r="Y6" s="46">
        <v>0</v>
      </c>
      <c r="Z6" s="46">
        <v>0</v>
      </c>
      <c r="AA6" s="56">
        <v>39010</v>
      </c>
      <c r="AC6" s="55" t="s">
        <v>41</v>
      </c>
    </row>
    <row r="7" spans="1:64" s="46" customFormat="1" x14ac:dyDescent="0.25">
      <c r="A7" s="46" t="s">
        <v>83</v>
      </c>
      <c r="B7" s="46" t="s">
        <v>84</v>
      </c>
      <c r="C7" s="47">
        <v>44732</v>
      </c>
      <c r="D7" s="48">
        <v>27000</v>
      </c>
      <c r="E7" s="46" t="s">
        <v>32</v>
      </c>
      <c r="F7" s="46" t="s">
        <v>33</v>
      </c>
      <c r="G7" s="48">
        <v>27000</v>
      </c>
      <c r="H7" s="48">
        <v>25740</v>
      </c>
      <c r="I7" s="49">
        <f t="shared" si="0"/>
        <v>95.333333333333343</v>
      </c>
      <c r="J7" s="48">
        <v>51480</v>
      </c>
      <c r="K7" s="48">
        <f t="shared" si="1"/>
        <v>27000</v>
      </c>
      <c r="L7" s="48">
        <v>51480</v>
      </c>
      <c r="M7" s="50">
        <v>184.89</v>
      </c>
      <c r="N7" s="51">
        <v>92.400002000000001</v>
      </c>
      <c r="O7" s="52">
        <v>0.54</v>
      </c>
      <c r="P7" s="52">
        <v>0.54</v>
      </c>
      <c r="Q7" s="48">
        <f t="shared" si="4"/>
        <v>146.03277624533507</v>
      </c>
      <c r="R7" s="48">
        <f t="shared" si="2"/>
        <v>50000</v>
      </c>
      <c r="S7" s="53">
        <f t="shared" si="3"/>
        <v>1.1478420569329659</v>
      </c>
      <c r="T7" s="52">
        <v>184.89</v>
      </c>
      <c r="U7" s="54" t="s">
        <v>85</v>
      </c>
      <c r="V7" s="46" t="s">
        <v>86</v>
      </c>
      <c r="X7" s="46" t="s">
        <v>81</v>
      </c>
      <c r="Y7" s="46">
        <v>0</v>
      </c>
      <c r="Z7" s="46">
        <v>1</v>
      </c>
      <c r="AA7" s="46" t="s">
        <v>34</v>
      </c>
      <c r="AC7" s="55" t="s">
        <v>41</v>
      </c>
      <c r="AD7" s="46" t="s">
        <v>82</v>
      </c>
    </row>
    <row r="8" spans="1:64" s="46" customFormat="1" x14ac:dyDescent="0.25">
      <c r="A8" s="46" t="s">
        <v>89</v>
      </c>
      <c r="B8" s="46" t="s">
        <v>90</v>
      </c>
      <c r="C8" s="47">
        <v>44694</v>
      </c>
      <c r="D8" s="48">
        <v>270000</v>
      </c>
      <c r="E8" s="46" t="s">
        <v>32</v>
      </c>
      <c r="F8" s="46" t="s">
        <v>33</v>
      </c>
      <c r="G8" s="48">
        <v>270000</v>
      </c>
      <c r="H8" s="48">
        <v>84810</v>
      </c>
      <c r="I8" s="49">
        <f t="shared" si="0"/>
        <v>31.411111111111111</v>
      </c>
      <c r="J8" s="48">
        <v>169620</v>
      </c>
      <c r="K8" s="48">
        <f t="shared" si="1"/>
        <v>270000</v>
      </c>
      <c r="L8" s="48">
        <v>169620</v>
      </c>
      <c r="M8" s="50">
        <v>282.19</v>
      </c>
      <c r="N8" s="51">
        <v>639.05999799999995</v>
      </c>
      <c r="O8" s="52">
        <v>4.1399999999999997</v>
      </c>
      <c r="P8" s="52">
        <v>4.1399999999999997</v>
      </c>
      <c r="Q8" s="48">
        <f t="shared" si="4"/>
        <v>956.80215457670363</v>
      </c>
      <c r="R8" s="48">
        <f t="shared" si="2"/>
        <v>65217.391304347831</v>
      </c>
      <c r="S8" s="53">
        <f t="shared" si="3"/>
        <v>1.497185291651695</v>
      </c>
      <c r="T8" s="52">
        <v>282.19</v>
      </c>
      <c r="U8" s="54" t="s">
        <v>87</v>
      </c>
      <c r="V8" s="46" t="s">
        <v>91</v>
      </c>
      <c r="X8" s="46" t="s">
        <v>88</v>
      </c>
      <c r="Y8" s="46">
        <v>0</v>
      </c>
      <c r="Z8" s="46">
        <v>1</v>
      </c>
      <c r="AA8" s="56">
        <v>37963</v>
      </c>
      <c r="AC8" s="55" t="s">
        <v>41</v>
      </c>
    </row>
    <row r="9" spans="1:64" s="46" customFormat="1" x14ac:dyDescent="0.25">
      <c r="A9" s="46" t="s">
        <v>214</v>
      </c>
      <c r="B9" s="46" t="s">
        <v>92</v>
      </c>
      <c r="C9" s="47">
        <v>44351</v>
      </c>
      <c r="D9" s="48">
        <v>109000</v>
      </c>
      <c r="E9" s="46" t="s">
        <v>32</v>
      </c>
      <c r="F9" s="46" t="s">
        <v>40</v>
      </c>
      <c r="G9" s="48">
        <v>109000</v>
      </c>
      <c r="H9" s="48">
        <f>25950+2160</f>
        <v>28110</v>
      </c>
      <c r="I9" s="49">
        <f t="shared" si="0"/>
        <v>25.788990825688074</v>
      </c>
      <c r="J9" s="48">
        <v>56220</v>
      </c>
      <c r="K9" s="48">
        <f t="shared" si="1"/>
        <v>109000</v>
      </c>
      <c r="L9" s="48">
        <v>56220</v>
      </c>
      <c r="M9" s="50">
        <v>300</v>
      </c>
      <c r="N9" s="51">
        <v>100</v>
      </c>
      <c r="O9" s="52">
        <v>1.3240000000000001</v>
      </c>
      <c r="P9" s="52">
        <v>1.3240000000000001</v>
      </c>
      <c r="Q9" s="48">
        <f t="shared" si="4"/>
        <v>363.33333333333331</v>
      </c>
      <c r="R9" s="48">
        <f t="shared" si="2"/>
        <v>82326.283987915405</v>
      </c>
      <c r="S9" s="53">
        <f t="shared" si="3"/>
        <v>1.8899514230467265</v>
      </c>
      <c r="T9" s="52">
        <v>300</v>
      </c>
      <c r="U9" s="54" t="s">
        <v>93</v>
      </c>
      <c r="V9" s="46" t="s">
        <v>94</v>
      </c>
      <c r="W9" s="46" t="s">
        <v>95</v>
      </c>
      <c r="X9" s="46" t="s">
        <v>96</v>
      </c>
      <c r="Y9" s="46">
        <v>0</v>
      </c>
      <c r="Z9" s="46">
        <v>0</v>
      </c>
      <c r="AA9" s="56">
        <v>41808</v>
      </c>
      <c r="AC9" s="55" t="s">
        <v>41</v>
      </c>
      <c r="AD9" s="46" t="s">
        <v>97</v>
      </c>
    </row>
    <row r="10" spans="1:64" s="46" customFormat="1" x14ac:dyDescent="0.25">
      <c r="A10" s="46" t="s">
        <v>98</v>
      </c>
      <c r="B10" s="46" t="s">
        <v>99</v>
      </c>
      <c r="C10" s="47">
        <v>44494</v>
      </c>
      <c r="D10" s="48">
        <v>79000</v>
      </c>
      <c r="E10" s="46" t="s">
        <v>32</v>
      </c>
      <c r="F10" s="46" t="s">
        <v>33</v>
      </c>
      <c r="G10" s="48">
        <v>79000</v>
      </c>
      <c r="H10" s="48">
        <v>29450</v>
      </c>
      <c r="I10" s="49">
        <f t="shared" si="0"/>
        <v>37.278481012658226</v>
      </c>
      <c r="J10" s="48">
        <v>58905</v>
      </c>
      <c r="K10" s="48">
        <f t="shared" si="1"/>
        <v>79000</v>
      </c>
      <c r="L10" s="48">
        <v>58905</v>
      </c>
      <c r="M10" s="50">
        <v>120</v>
      </c>
      <c r="N10" s="51">
        <v>254</v>
      </c>
      <c r="O10" s="52">
        <v>0.7</v>
      </c>
      <c r="P10" s="52">
        <v>0.7</v>
      </c>
      <c r="Q10" s="48">
        <f t="shared" si="4"/>
        <v>658.33333333333337</v>
      </c>
      <c r="R10" s="48">
        <f t="shared" si="2"/>
        <v>112857.14285714287</v>
      </c>
      <c r="S10" s="53">
        <f t="shared" si="3"/>
        <v>2.5908434999344094</v>
      </c>
      <c r="T10" s="52">
        <v>120</v>
      </c>
      <c r="U10" s="54" t="s">
        <v>100</v>
      </c>
      <c r="V10" s="46" t="s">
        <v>101</v>
      </c>
      <c r="X10" s="46" t="s">
        <v>102</v>
      </c>
      <c r="Y10" s="46">
        <v>0</v>
      </c>
      <c r="Z10" s="46">
        <v>1</v>
      </c>
      <c r="AA10" s="46" t="s">
        <v>34</v>
      </c>
      <c r="AC10" s="55" t="s">
        <v>41</v>
      </c>
      <c r="AD10" s="46" t="s">
        <v>37</v>
      </c>
    </row>
    <row r="11" spans="1:64" s="46" customFormat="1" x14ac:dyDescent="0.25">
      <c r="A11" s="46" t="s">
        <v>110</v>
      </c>
      <c r="B11" s="46" t="s">
        <v>111</v>
      </c>
      <c r="C11" s="47">
        <v>44736</v>
      </c>
      <c r="D11" s="48">
        <v>155000</v>
      </c>
      <c r="E11" s="46" t="s">
        <v>32</v>
      </c>
      <c r="F11" s="46" t="s">
        <v>33</v>
      </c>
      <c r="G11" s="48">
        <v>155000</v>
      </c>
      <c r="H11" s="48">
        <v>85140</v>
      </c>
      <c r="I11" s="49">
        <f t="shared" si="0"/>
        <v>54.929032258064517</v>
      </c>
      <c r="J11" s="48">
        <v>170280</v>
      </c>
      <c r="K11" s="48">
        <f t="shared" si="1"/>
        <v>155000</v>
      </c>
      <c r="L11" s="48">
        <v>170280</v>
      </c>
      <c r="M11" s="50">
        <v>323.14499999999998</v>
      </c>
      <c r="N11" s="51">
        <v>626.24499500000002</v>
      </c>
      <c r="O11" s="52">
        <v>4.16</v>
      </c>
      <c r="P11" s="52">
        <v>4.16</v>
      </c>
      <c r="Q11" s="48">
        <f t="shared" si="4"/>
        <v>479.6608333720157</v>
      </c>
      <c r="R11" s="48">
        <f t="shared" si="2"/>
        <v>37259.615384615383</v>
      </c>
      <c r="S11" s="53">
        <f t="shared" si="3"/>
        <v>0.85536307127216216</v>
      </c>
      <c r="T11" s="52">
        <v>323.14499999999998</v>
      </c>
      <c r="U11" s="54" t="s">
        <v>108</v>
      </c>
      <c r="V11" s="46" t="s">
        <v>112</v>
      </c>
      <c r="X11" s="46" t="s">
        <v>109</v>
      </c>
      <c r="Y11" s="46">
        <v>0</v>
      </c>
      <c r="Z11" s="46">
        <v>1</v>
      </c>
      <c r="AA11" s="56">
        <v>42969</v>
      </c>
      <c r="AC11" s="55" t="s">
        <v>41</v>
      </c>
    </row>
    <row r="12" spans="1:64" s="46" customFormat="1" x14ac:dyDescent="0.25">
      <c r="A12" s="46" t="s">
        <v>215</v>
      </c>
      <c r="C12" s="47">
        <v>44616</v>
      </c>
      <c r="D12" s="48">
        <v>350000</v>
      </c>
      <c r="E12" s="46" t="s">
        <v>32</v>
      </c>
      <c r="F12" s="46" t="s">
        <v>40</v>
      </c>
      <c r="G12" s="48">
        <v>350000</v>
      </c>
      <c r="H12" s="48">
        <f>12870+48510+10890</f>
        <v>72270</v>
      </c>
      <c r="I12" s="49">
        <f t="shared" si="0"/>
        <v>20.648571428571426</v>
      </c>
      <c r="J12" s="48">
        <v>144540</v>
      </c>
      <c r="K12" s="48">
        <f t="shared" si="1"/>
        <v>350000</v>
      </c>
      <c r="L12" s="48">
        <v>144540</v>
      </c>
      <c r="M12" s="50">
        <v>130.63</v>
      </c>
      <c r="N12" s="51">
        <v>291.09500100000002</v>
      </c>
      <c r="O12" s="52">
        <v>3.38</v>
      </c>
      <c r="P12" s="52">
        <v>3.38</v>
      </c>
      <c r="Q12" s="48">
        <f t="shared" si="4"/>
        <v>2679.3232794916944</v>
      </c>
      <c r="R12" s="48">
        <f t="shared" si="2"/>
        <v>103550.29585798817</v>
      </c>
      <c r="S12" s="53">
        <f t="shared" si="3"/>
        <v>2.3771876918730066</v>
      </c>
      <c r="T12" s="52">
        <v>130.63</v>
      </c>
      <c r="U12" s="54" t="s">
        <v>108</v>
      </c>
      <c r="V12" s="46" t="s">
        <v>113</v>
      </c>
      <c r="W12" s="46" t="s">
        <v>114</v>
      </c>
      <c r="X12" s="46" t="s">
        <v>109</v>
      </c>
      <c r="Y12" s="46">
        <v>0</v>
      </c>
      <c r="Z12" s="46">
        <v>1</v>
      </c>
      <c r="AA12" s="46" t="s">
        <v>34</v>
      </c>
      <c r="AC12" s="55" t="s">
        <v>41</v>
      </c>
    </row>
    <row r="13" spans="1:64" s="46" customFormat="1" x14ac:dyDescent="0.25">
      <c r="A13" s="46" t="s">
        <v>115</v>
      </c>
      <c r="C13" s="47">
        <v>44414</v>
      </c>
      <c r="D13" s="48">
        <v>8500</v>
      </c>
      <c r="E13" s="46" t="s">
        <v>32</v>
      </c>
      <c r="F13" s="46" t="s">
        <v>33</v>
      </c>
      <c r="G13" s="48">
        <v>8500</v>
      </c>
      <c r="H13" s="48">
        <v>1900</v>
      </c>
      <c r="I13" s="49">
        <f t="shared" si="0"/>
        <v>22.352941176470591</v>
      </c>
      <c r="J13" s="48">
        <v>3805</v>
      </c>
      <c r="K13" s="48">
        <f t="shared" si="1"/>
        <v>8500</v>
      </c>
      <c r="L13" s="48">
        <v>2805</v>
      </c>
      <c r="M13" s="50">
        <v>0</v>
      </c>
      <c r="N13" s="51">
        <v>0</v>
      </c>
      <c r="O13" s="52">
        <v>0.17</v>
      </c>
      <c r="P13" s="52">
        <v>0.17</v>
      </c>
      <c r="Q13" s="48"/>
      <c r="R13" s="48">
        <f t="shared" si="2"/>
        <v>50000</v>
      </c>
      <c r="S13" s="53">
        <f t="shared" si="3"/>
        <v>1.1478420569329659</v>
      </c>
      <c r="T13" s="52">
        <v>0</v>
      </c>
      <c r="U13" s="54" t="s">
        <v>116</v>
      </c>
      <c r="V13" s="46" t="s">
        <v>117</v>
      </c>
      <c r="X13" s="46" t="s">
        <v>118</v>
      </c>
      <c r="Y13" s="46">
        <v>0</v>
      </c>
      <c r="Z13" s="46">
        <v>1</v>
      </c>
      <c r="AA13" s="56">
        <v>39028</v>
      </c>
      <c r="AC13" s="55" t="s">
        <v>35</v>
      </c>
    </row>
    <row r="14" spans="1:64" s="46" customFormat="1" x14ac:dyDescent="0.25">
      <c r="A14" s="46" t="s">
        <v>120</v>
      </c>
      <c r="C14" s="47">
        <v>44357</v>
      </c>
      <c r="D14" s="48">
        <v>170000</v>
      </c>
      <c r="E14" s="46" t="s">
        <v>32</v>
      </c>
      <c r="F14" s="46" t="s">
        <v>33</v>
      </c>
      <c r="G14" s="48">
        <v>170000</v>
      </c>
      <c r="H14" s="48">
        <v>119480</v>
      </c>
      <c r="I14" s="49">
        <f t="shared" si="0"/>
        <v>70.28235294117647</v>
      </c>
      <c r="J14" s="48">
        <v>238953</v>
      </c>
      <c r="K14" s="48">
        <f t="shared" si="1"/>
        <v>170000</v>
      </c>
      <c r="L14" s="48">
        <v>238953</v>
      </c>
      <c r="M14" s="50">
        <v>729.43499999999995</v>
      </c>
      <c r="N14" s="51">
        <v>766.18499799999995</v>
      </c>
      <c r="O14" s="52">
        <v>10.33</v>
      </c>
      <c r="P14" s="52">
        <v>10.33</v>
      </c>
      <c r="Q14" s="48">
        <f t="shared" si="4"/>
        <v>233.05709213295222</v>
      </c>
      <c r="R14" s="48">
        <f t="shared" si="2"/>
        <v>16456.921587608907</v>
      </c>
      <c r="S14" s="53">
        <f t="shared" si="3"/>
        <v>0.37779893451811081</v>
      </c>
      <c r="T14" s="52">
        <v>729.43499999999995</v>
      </c>
      <c r="U14" s="54" t="s">
        <v>116</v>
      </c>
      <c r="V14" s="46" t="s">
        <v>121</v>
      </c>
      <c r="X14" s="46" t="s">
        <v>118</v>
      </c>
      <c r="Y14" s="46">
        <v>0</v>
      </c>
      <c r="Z14" s="46">
        <v>1</v>
      </c>
      <c r="AA14" s="46" t="s">
        <v>34</v>
      </c>
      <c r="AC14" s="55" t="s">
        <v>41</v>
      </c>
    </row>
    <row r="15" spans="1:64" s="46" customFormat="1" x14ac:dyDescent="0.25">
      <c r="A15" s="46" t="s">
        <v>124</v>
      </c>
      <c r="B15" s="46" t="s">
        <v>125</v>
      </c>
      <c r="C15" s="47">
        <v>44895</v>
      </c>
      <c r="D15" s="48">
        <v>65000</v>
      </c>
      <c r="E15" s="46" t="s">
        <v>32</v>
      </c>
      <c r="F15" s="46" t="s">
        <v>33</v>
      </c>
      <c r="G15" s="48">
        <v>65000</v>
      </c>
      <c r="H15" s="48">
        <v>23140</v>
      </c>
      <c r="I15" s="49">
        <f t="shared" si="0"/>
        <v>35.6</v>
      </c>
      <c r="J15" s="48">
        <v>46274</v>
      </c>
      <c r="K15" s="48">
        <f t="shared" si="1"/>
        <v>65000</v>
      </c>
      <c r="L15" s="48">
        <v>45302</v>
      </c>
      <c r="M15" s="50">
        <v>150</v>
      </c>
      <c r="N15" s="51">
        <v>150</v>
      </c>
      <c r="O15" s="52">
        <v>0.51700000000000002</v>
      </c>
      <c r="P15" s="52">
        <v>0.51700000000000002</v>
      </c>
      <c r="Q15" s="48">
        <f t="shared" si="4"/>
        <v>433.33333333333331</v>
      </c>
      <c r="R15" s="48">
        <f t="shared" si="2"/>
        <v>125725.33849129593</v>
      </c>
      <c r="S15" s="53">
        <f t="shared" si="3"/>
        <v>2.8862566228488507</v>
      </c>
      <c r="T15" s="52">
        <v>150</v>
      </c>
      <c r="U15" s="54" t="s">
        <v>122</v>
      </c>
      <c r="V15" s="46" t="s">
        <v>126</v>
      </c>
      <c r="X15" s="46" t="s">
        <v>123</v>
      </c>
      <c r="Y15" s="46">
        <v>0</v>
      </c>
      <c r="Z15" s="46">
        <v>0</v>
      </c>
      <c r="AA15" s="56">
        <v>43719</v>
      </c>
      <c r="AC15" s="55" t="s">
        <v>35</v>
      </c>
      <c r="AD15" s="46" t="s">
        <v>127</v>
      </c>
    </row>
    <row r="16" spans="1:64" s="46" customFormat="1" x14ac:dyDescent="0.25">
      <c r="A16" s="46" t="s">
        <v>131</v>
      </c>
      <c r="C16" s="47">
        <v>44301</v>
      </c>
      <c r="D16" s="48">
        <v>80000</v>
      </c>
      <c r="E16" s="46" t="s">
        <v>32</v>
      </c>
      <c r="F16" s="46" t="s">
        <v>42</v>
      </c>
      <c r="G16" s="48">
        <v>80000</v>
      </c>
      <c r="H16" s="48">
        <v>38120</v>
      </c>
      <c r="I16" s="49">
        <f t="shared" si="0"/>
        <v>47.65</v>
      </c>
      <c r="J16" s="48">
        <v>76230</v>
      </c>
      <c r="K16" s="48">
        <f t="shared" si="1"/>
        <v>80000</v>
      </c>
      <c r="L16" s="48">
        <v>76230</v>
      </c>
      <c r="M16" s="50">
        <v>438</v>
      </c>
      <c r="N16" s="51">
        <v>360.22000100000002</v>
      </c>
      <c r="O16" s="52">
        <v>3.62</v>
      </c>
      <c r="P16" s="52">
        <v>3.62</v>
      </c>
      <c r="Q16" s="48">
        <f t="shared" si="4"/>
        <v>182.64840182648402</v>
      </c>
      <c r="R16" s="48">
        <f t="shared" si="2"/>
        <v>22099.447513812152</v>
      </c>
      <c r="S16" s="53">
        <f t="shared" si="3"/>
        <v>0.50733350582672532</v>
      </c>
      <c r="T16" s="52">
        <v>438</v>
      </c>
      <c r="U16" s="54" t="s">
        <v>129</v>
      </c>
      <c r="V16" s="46" t="s">
        <v>132</v>
      </c>
      <c r="X16" s="46" t="s">
        <v>130</v>
      </c>
      <c r="Y16" s="46">
        <v>0</v>
      </c>
      <c r="Z16" s="46">
        <v>1</v>
      </c>
      <c r="AA16" s="46" t="s">
        <v>34</v>
      </c>
      <c r="AC16" s="55" t="s">
        <v>41</v>
      </c>
    </row>
    <row r="17" spans="1:33" s="46" customFormat="1" x14ac:dyDescent="0.25">
      <c r="A17" s="46" t="s">
        <v>138</v>
      </c>
      <c r="C17" s="47">
        <v>44489</v>
      </c>
      <c r="D17" s="48">
        <v>70000</v>
      </c>
      <c r="E17" s="46" t="s">
        <v>32</v>
      </c>
      <c r="F17" s="46" t="s">
        <v>33</v>
      </c>
      <c r="G17" s="48">
        <v>70000</v>
      </c>
      <c r="H17" s="48">
        <v>28960</v>
      </c>
      <c r="I17" s="49">
        <f t="shared" si="0"/>
        <v>41.371428571428567</v>
      </c>
      <c r="J17" s="48">
        <v>57915</v>
      </c>
      <c r="K17" s="48">
        <f t="shared" si="1"/>
        <v>70000</v>
      </c>
      <c r="L17" s="48">
        <v>57915</v>
      </c>
      <c r="M17" s="50">
        <v>121</v>
      </c>
      <c r="N17" s="51">
        <v>324</v>
      </c>
      <c r="O17" s="52">
        <v>0.9</v>
      </c>
      <c r="P17" s="52">
        <v>0.9</v>
      </c>
      <c r="Q17" s="48">
        <f t="shared" si="4"/>
        <v>578.51239669421489</v>
      </c>
      <c r="R17" s="48">
        <f t="shared" si="2"/>
        <v>77777.777777777781</v>
      </c>
      <c r="S17" s="53">
        <f t="shared" si="3"/>
        <v>1.7855320885623918</v>
      </c>
      <c r="T17" s="52">
        <v>121</v>
      </c>
      <c r="U17" s="54" t="s">
        <v>129</v>
      </c>
      <c r="V17" s="46" t="s">
        <v>139</v>
      </c>
      <c r="X17" s="46" t="s">
        <v>133</v>
      </c>
      <c r="Y17" s="46">
        <v>0</v>
      </c>
      <c r="Z17" s="46">
        <v>1</v>
      </c>
      <c r="AA17" s="46" t="s">
        <v>34</v>
      </c>
      <c r="AC17" s="55" t="s">
        <v>41</v>
      </c>
      <c r="AD17" s="46" t="s">
        <v>134</v>
      </c>
    </row>
    <row r="18" spans="1:33" s="46" customFormat="1" x14ac:dyDescent="0.25">
      <c r="A18" s="46" t="s">
        <v>216</v>
      </c>
      <c r="C18" s="47">
        <v>44449</v>
      </c>
      <c r="D18" s="48">
        <v>33000</v>
      </c>
      <c r="E18" s="46" t="s">
        <v>32</v>
      </c>
      <c r="F18" s="46" t="s">
        <v>40</v>
      </c>
      <c r="G18" s="48">
        <v>33000</v>
      </c>
      <c r="H18" s="48">
        <f>9110+9110</f>
        <v>18220</v>
      </c>
      <c r="I18" s="49">
        <f t="shared" si="0"/>
        <v>55.212121212121211</v>
      </c>
      <c r="J18" s="48">
        <v>36440</v>
      </c>
      <c r="K18" s="48">
        <f t="shared" si="1"/>
        <v>33000</v>
      </c>
      <c r="L18" s="48">
        <v>36440</v>
      </c>
      <c r="M18" s="50">
        <v>225</v>
      </c>
      <c r="N18" s="51">
        <v>224</v>
      </c>
      <c r="O18" s="52">
        <v>2.3260000000000001</v>
      </c>
      <c r="P18" s="52">
        <v>2.3260000000000001</v>
      </c>
      <c r="Q18" s="48">
        <f t="shared" si="4"/>
        <v>146.66666666666666</v>
      </c>
      <c r="R18" s="48">
        <f t="shared" si="2"/>
        <v>14187.446259673259</v>
      </c>
      <c r="S18" s="53">
        <f t="shared" si="3"/>
        <v>0.32569894994658538</v>
      </c>
      <c r="T18" s="52">
        <v>225</v>
      </c>
      <c r="U18" s="54" t="s">
        <v>141</v>
      </c>
      <c r="V18" s="46" t="s">
        <v>143</v>
      </c>
      <c r="W18" s="46" t="s">
        <v>144</v>
      </c>
      <c r="X18" s="46" t="s">
        <v>142</v>
      </c>
      <c r="Y18" s="46">
        <v>0</v>
      </c>
      <c r="Z18" s="46">
        <v>1</v>
      </c>
      <c r="AA18" s="46" t="s">
        <v>34</v>
      </c>
      <c r="AC18" s="55" t="s">
        <v>41</v>
      </c>
      <c r="AD18" s="46" t="s">
        <v>37</v>
      </c>
      <c r="AG18" s="46" t="s">
        <v>220</v>
      </c>
    </row>
    <row r="19" spans="1:33" s="46" customFormat="1" x14ac:dyDescent="0.25">
      <c r="A19" s="46" t="s">
        <v>147</v>
      </c>
      <c r="C19" s="47">
        <v>44720</v>
      </c>
      <c r="D19" s="48">
        <v>5000</v>
      </c>
      <c r="E19" s="46" t="s">
        <v>32</v>
      </c>
      <c r="F19" s="46" t="s">
        <v>33</v>
      </c>
      <c r="G19" s="48">
        <v>5000</v>
      </c>
      <c r="H19" s="48">
        <v>1790</v>
      </c>
      <c r="I19" s="49">
        <f t="shared" si="0"/>
        <v>35.799999999999997</v>
      </c>
      <c r="J19" s="48">
        <v>3575</v>
      </c>
      <c r="K19" s="48">
        <f t="shared" si="1"/>
        <v>5000</v>
      </c>
      <c r="L19" s="48">
        <v>3575</v>
      </c>
      <c r="M19" s="50">
        <v>165</v>
      </c>
      <c r="N19" s="51">
        <v>150</v>
      </c>
      <c r="O19" s="52">
        <v>0.56799999999999995</v>
      </c>
      <c r="P19" s="52">
        <v>0.56799999999999995</v>
      </c>
      <c r="Q19" s="48">
        <f t="shared" si="4"/>
        <v>30.303030303030305</v>
      </c>
      <c r="R19" s="48">
        <f t="shared" si="2"/>
        <v>8802.8169014084524</v>
      </c>
      <c r="S19" s="53">
        <f t="shared" si="3"/>
        <v>0.20208486917833912</v>
      </c>
      <c r="T19" s="52">
        <v>165</v>
      </c>
      <c r="U19" s="54" t="s">
        <v>145</v>
      </c>
      <c r="V19" s="46" t="s">
        <v>148</v>
      </c>
      <c r="X19" s="46" t="s">
        <v>146</v>
      </c>
      <c r="Y19" s="46">
        <v>0</v>
      </c>
      <c r="Z19" s="46">
        <v>1</v>
      </c>
      <c r="AA19" s="46" t="s">
        <v>34</v>
      </c>
      <c r="AC19" s="55" t="s">
        <v>35</v>
      </c>
      <c r="AD19" s="46" t="s">
        <v>149</v>
      </c>
    </row>
    <row r="20" spans="1:33" s="46" customFormat="1" x14ac:dyDescent="0.25">
      <c r="A20" s="46" t="s">
        <v>150</v>
      </c>
      <c r="B20" s="46" t="s">
        <v>151</v>
      </c>
      <c r="C20" s="47">
        <v>44295</v>
      </c>
      <c r="D20" s="48">
        <v>20000</v>
      </c>
      <c r="E20" s="46" t="s">
        <v>32</v>
      </c>
      <c r="F20" s="46" t="s">
        <v>33</v>
      </c>
      <c r="G20" s="48">
        <v>20000</v>
      </c>
      <c r="H20" s="48">
        <v>17800</v>
      </c>
      <c r="I20" s="49">
        <f t="shared" si="0"/>
        <v>89</v>
      </c>
      <c r="J20" s="48">
        <v>35607</v>
      </c>
      <c r="K20" s="48">
        <f t="shared" si="1"/>
        <v>20000</v>
      </c>
      <c r="L20" s="48">
        <v>35607</v>
      </c>
      <c r="M20" s="50">
        <v>112.64</v>
      </c>
      <c r="N20" s="51">
        <v>116.019997</v>
      </c>
      <c r="O20" s="52">
        <v>0.3</v>
      </c>
      <c r="P20" s="52">
        <v>0.3</v>
      </c>
      <c r="Q20" s="48">
        <f t="shared" si="4"/>
        <v>177.55681818181819</v>
      </c>
      <c r="R20" s="48">
        <f t="shared" si="2"/>
        <v>66666.666666666672</v>
      </c>
      <c r="S20" s="53">
        <f t="shared" si="3"/>
        <v>1.5304560759106214</v>
      </c>
      <c r="T20" s="52">
        <v>112.64</v>
      </c>
      <c r="U20" s="54" t="s">
        <v>145</v>
      </c>
      <c r="V20" s="46" t="s">
        <v>152</v>
      </c>
      <c r="X20" s="46" t="s">
        <v>146</v>
      </c>
      <c r="Y20" s="46">
        <v>0</v>
      </c>
      <c r="Z20" s="46">
        <v>1</v>
      </c>
      <c r="AA20" s="46" t="s">
        <v>34</v>
      </c>
      <c r="AC20" s="55" t="s">
        <v>41</v>
      </c>
      <c r="AD20" s="46" t="s">
        <v>37</v>
      </c>
    </row>
    <row r="21" spans="1:33" s="46" customFormat="1" x14ac:dyDescent="0.25">
      <c r="A21" s="46" t="s">
        <v>178</v>
      </c>
      <c r="B21" s="46" t="s">
        <v>179</v>
      </c>
      <c r="C21" s="47">
        <v>44365</v>
      </c>
      <c r="D21" s="48">
        <v>100000</v>
      </c>
      <c r="E21" s="46" t="s">
        <v>75</v>
      </c>
      <c r="F21" s="46" t="s">
        <v>33</v>
      </c>
      <c r="G21" s="48">
        <v>100000</v>
      </c>
      <c r="H21" s="48">
        <v>11510</v>
      </c>
      <c r="I21" s="49">
        <f t="shared" si="0"/>
        <v>11.51</v>
      </c>
      <c r="J21" s="48">
        <v>23023</v>
      </c>
      <c r="K21" s="48">
        <f t="shared" si="1"/>
        <v>100000</v>
      </c>
      <c r="L21" s="48">
        <v>23023</v>
      </c>
      <c r="M21" s="50">
        <v>100</v>
      </c>
      <c r="N21" s="51">
        <v>239.89999399999999</v>
      </c>
      <c r="O21" s="52">
        <v>0.55100000000000005</v>
      </c>
      <c r="P21" s="52">
        <v>0.55100000000000005</v>
      </c>
      <c r="Q21" s="48">
        <f t="shared" si="4"/>
        <v>1000</v>
      </c>
      <c r="R21" s="48">
        <f t="shared" si="2"/>
        <v>181488.20326678763</v>
      </c>
      <c r="S21" s="53">
        <f t="shared" si="3"/>
        <v>4.1663958509363557</v>
      </c>
      <c r="T21" s="52">
        <v>100</v>
      </c>
      <c r="U21" s="54" t="s">
        <v>176</v>
      </c>
      <c r="V21" s="46" t="s">
        <v>180</v>
      </c>
      <c r="X21" s="46" t="s">
        <v>177</v>
      </c>
      <c r="Y21" s="46">
        <v>0</v>
      </c>
      <c r="Z21" s="46">
        <v>1</v>
      </c>
      <c r="AA21" s="46" t="s">
        <v>34</v>
      </c>
      <c r="AC21" s="55" t="s">
        <v>41</v>
      </c>
      <c r="AD21" s="46" t="s">
        <v>134</v>
      </c>
    </row>
    <row r="22" spans="1:33" s="46" customFormat="1" x14ac:dyDescent="0.25">
      <c r="A22" s="46" t="s">
        <v>183</v>
      </c>
      <c r="B22" s="46" t="s">
        <v>184</v>
      </c>
      <c r="C22" s="47">
        <v>44827</v>
      </c>
      <c r="D22" s="48">
        <v>41000</v>
      </c>
      <c r="E22" s="46" t="s">
        <v>32</v>
      </c>
      <c r="F22" s="46" t="s">
        <v>33</v>
      </c>
      <c r="G22" s="48">
        <v>41000</v>
      </c>
      <c r="H22" s="48">
        <v>13650</v>
      </c>
      <c r="I22" s="49">
        <f t="shared" si="0"/>
        <v>33.292682926829272</v>
      </c>
      <c r="J22" s="48">
        <v>27291</v>
      </c>
      <c r="K22" s="48">
        <f t="shared" si="1"/>
        <v>41000</v>
      </c>
      <c r="L22" s="48">
        <v>26400</v>
      </c>
      <c r="M22" s="50">
        <v>80</v>
      </c>
      <c r="N22" s="51">
        <v>130</v>
      </c>
      <c r="O22" s="52">
        <v>0.23899999999999999</v>
      </c>
      <c r="P22" s="52">
        <v>0.23899999999999999</v>
      </c>
      <c r="Q22" s="48">
        <f t="shared" si="4"/>
        <v>512.5</v>
      </c>
      <c r="R22" s="48">
        <f t="shared" si="2"/>
        <v>171548.11715481171</v>
      </c>
      <c r="S22" s="53">
        <f t="shared" si="3"/>
        <v>3.9382028731591303</v>
      </c>
      <c r="T22" s="52">
        <v>80</v>
      </c>
      <c r="U22" s="54" t="s">
        <v>181</v>
      </c>
      <c r="V22" s="46" t="s">
        <v>185</v>
      </c>
      <c r="X22" s="46" t="s">
        <v>182</v>
      </c>
      <c r="Y22" s="46">
        <v>0</v>
      </c>
      <c r="Z22" s="46">
        <v>1</v>
      </c>
      <c r="AA22" s="56">
        <v>44039</v>
      </c>
      <c r="AC22" s="55" t="s">
        <v>41</v>
      </c>
      <c r="AD22" s="46" t="s">
        <v>37</v>
      </c>
    </row>
    <row r="23" spans="1:33" s="46" customFormat="1" x14ac:dyDescent="0.25">
      <c r="A23" s="46" t="s">
        <v>189</v>
      </c>
      <c r="C23" s="47">
        <v>44568</v>
      </c>
      <c r="D23" s="48">
        <v>25000</v>
      </c>
      <c r="E23" s="46" t="s">
        <v>32</v>
      </c>
      <c r="F23" s="46" t="s">
        <v>33</v>
      </c>
      <c r="G23" s="48">
        <v>25000</v>
      </c>
      <c r="H23" s="48">
        <v>12980</v>
      </c>
      <c r="I23" s="49">
        <f t="shared" si="0"/>
        <v>51.92</v>
      </c>
      <c r="J23" s="48">
        <v>25950</v>
      </c>
      <c r="K23" s="48">
        <f t="shared" si="1"/>
        <v>25000</v>
      </c>
      <c r="L23" s="48">
        <v>25950</v>
      </c>
      <c r="M23" s="50">
        <v>110</v>
      </c>
      <c r="N23" s="51">
        <v>175</v>
      </c>
      <c r="O23" s="52">
        <v>0.44</v>
      </c>
      <c r="P23" s="52">
        <v>0.44</v>
      </c>
      <c r="Q23" s="48">
        <f t="shared" si="4"/>
        <v>227.27272727272728</v>
      </c>
      <c r="R23" s="48">
        <f t="shared" si="2"/>
        <v>56818.181818181816</v>
      </c>
      <c r="S23" s="53">
        <f t="shared" si="3"/>
        <v>1.3043659737874613</v>
      </c>
      <c r="T23" s="52">
        <v>110</v>
      </c>
      <c r="U23" s="54" t="s">
        <v>187</v>
      </c>
      <c r="V23" s="46" t="s">
        <v>190</v>
      </c>
      <c r="X23" s="46" t="s">
        <v>188</v>
      </c>
      <c r="Y23" s="46">
        <v>0</v>
      </c>
      <c r="Z23" s="46">
        <v>0</v>
      </c>
      <c r="AA23" s="46" t="s">
        <v>34</v>
      </c>
      <c r="AC23" s="55" t="s">
        <v>41</v>
      </c>
      <c r="AD23" s="46" t="s">
        <v>37</v>
      </c>
    </row>
    <row r="24" spans="1:33" s="46" customFormat="1" x14ac:dyDescent="0.25">
      <c r="A24" s="46" t="s">
        <v>192</v>
      </c>
      <c r="C24" s="47">
        <v>45006</v>
      </c>
      <c r="D24" s="48">
        <v>46000</v>
      </c>
      <c r="E24" s="46" t="s">
        <v>43</v>
      </c>
      <c r="F24" s="46" t="s">
        <v>33</v>
      </c>
      <c r="G24" s="48">
        <v>46000</v>
      </c>
      <c r="H24" s="48">
        <v>17420</v>
      </c>
      <c r="I24" s="49">
        <f t="shared" si="0"/>
        <v>37.869565217391305</v>
      </c>
      <c r="J24" s="48">
        <v>34848</v>
      </c>
      <c r="K24" s="48">
        <f t="shared" si="1"/>
        <v>46000</v>
      </c>
      <c r="L24" s="48">
        <v>34848</v>
      </c>
      <c r="M24" s="50">
        <v>132</v>
      </c>
      <c r="N24" s="51">
        <v>140</v>
      </c>
      <c r="O24" s="52">
        <v>0.42399999999999999</v>
      </c>
      <c r="P24" s="52">
        <v>0.42399999999999999</v>
      </c>
      <c r="Q24" s="48">
        <f t="shared" si="4"/>
        <v>348.4848484848485</v>
      </c>
      <c r="R24" s="48">
        <f t="shared" si="2"/>
        <v>108490.56603773586</v>
      </c>
      <c r="S24" s="53">
        <f t="shared" si="3"/>
        <v>2.4906006895715302</v>
      </c>
      <c r="T24" s="52">
        <v>132</v>
      </c>
      <c r="U24" s="54" t="s">
        <v>191</v>
      </c>
      <c r="X24" s="46" t="s">
        <v>186</v>
      </c>
      <c r="Y24" s="46">
        <v>0</v>
      </c>
      <c r="Z24" s="46">
        <v>0</v>
      </c>
      <c r="AA24" s="56">
        <v>41820</v>
      </c>
      <c r="AC24" s="55" t="s">
        <v>41</v>
      </c>
      <c r="AD24" s="46" t="s">
        <v>37</v>
      </c>
    </row>
    <row r="25" spans="1:33" s="46" customFormat="1" x14ac:dyDescent="0.25">
      <c r="A25" s="46" t="s">
        <v>193</v>
      </c>
      <c r="C25" s="47">
        <v>44643</v>
      </c>
      <c r="D25" s="48">
        <v>40000</v>
      </c>
      <c r="E25" s="46" t="s">
        <v>32</v>
      </c>
      <c r="F25" s="46" t="s">
        <v>33</v>
      </c>
      <c r="G25" s="48">
        <v>40000</v>
      </c>
      <c r="H25" s="48">
        <v>12870</v>
      </c>
      <c r="I25" s="49">
        <f t="shared" si="0"/>
        <v>32.174999999999997</v>
      </c>
      <c r="J25" s="48">
        <v>25740</v>
      </c>
      <c r="K25" s="48">
        <f t="shared" si="1"/>
        <v>40000</v>
      </c>
      <c r="L25" s="48">
        <v>25740</v>
      </c>
      <c r="M25" s="50">
        <v>80</v>
      </c>
      <c r="N25" s="51">
        <v>106.5</v>
      </c>
      <c r="O25" s="52">
        <v>0.22</v>
      </c>
      <c r="P25" s="52">
        <v>0.19600000000000001</v>
      </c>
      <c r="Q25" s="48">
        <f t="shared" si="4"/>
        <v>500</v>
      </c>
      <c r="R25" s="48">
        <f t="shared" si="2"/>
        <v>181818.18181818182</v>
      </c>
      <c r="S25" s="53">
        <f t="shared" si="3"/>
        <v>4.1739711161198763</v>
      </c>
      <c r="T25" s="52">
        <v>80</v>
      </c>
      <c r="U25" s="54" t="s">
        <v>194</v>
      </c>
      <c r="V25" s="46" t="s">
        <v>195</v>
      </c>
      <c r="X25" s="46" t="s">
        <v>196</v>
      </c>
      <c r="Y25" s="46">
        <v>0</v>
      </c>
      <c r="Z25" s="46">
        <v>0</v>
      </c>
      <c r="AA25" s="46" t="s">
        <v>34</v>
      </c>
      <c r="AC25" s="55" t="s">
        <v>41</v>
      </c>
      <c r="AD25" s="46" t="s">
        <v>37</v>
      </c>
    </row>
    <row r="26" spans="1:33" s="46" customFormat="1" x14ac:dyDescent="0.25">
      <c r="A26" s="46" t="s">
        <v>198</v>
      </c>
      <c r="B26" s="46" t="s">
        <v>199</v>
      </c>
      <c r="C26" s="47">
        <v>44351</v>
      </c>
      <c r="D26" s="48">
        <v>40000</v>
      </c>
      <c r="E26" s="46" t="s">
        <v>32</v>
      </c>
      <c r="F26" s="46" t="s">
        <v>33</v>
      </c>
      <c r="G26" s="48">
        <v>40000</v>
      </c>
      <c r="H26" s="48">
        <v>20120</v>
      </c>
      <c r="I26" s="49">
        <f t="shared" si="0"/>
        <v>50.3</v>
      </c>
      <c r="J26" s="48">
        <v>40230</v>
      </c>
      <c r="K26" s="48">
        <f t="shared" si="1"/>
        <v>40000</v>
      </c>
      <c r="L26" s="48">
        <v>40230</v>
      </c>
      <c r="M26" s="50">
        <v>131</v>
      </c>
      <c r="N26" s="51">
        <v>300</v>
      </c>
      <c r="O26" s="52">
        <v>0.90200000000000002</v>
      </c>
      <c r="P26" s="52">
        <v>0.90200000000000002</v>
      </c>
      <c r="Q26" s="48">
        <f t="shared" si="4"/>
        <v>305.3435114503817</v>
      </c>
      <c r="R26" s="48">
        <f t="shared" si="2"/>
        <v>44345.898004434588</v>
      </c>
      <c r="S26" s="53">
        <f t="shared" si="3"/>
        <v>1.0180417356389941</v>
      </c>
      <c r="T26" s="52">
        <v>131</v>
      </c>
      <c r="U26" s="54" t="s">
        <v>197</v>
      </c>
      <c r="V26" s="46" t="s">
        <v>200</v>
      </c>
      <c r="X26" s="46" t="s">
        <v>140</v>
      </c>
      <c r="Y26" s="46">
        <v>0</v>
      </c>
      <c r="Z26" s="46">
        <v>1</v>
      </c>
      <c r="AA26" s="46" t="s">
        <v>34</v>
      </c>
      <c r="AC26" s="55" t="s">
        <v>41</v>
      </c>
      <c r="AD26" s="46" t="s">
        <v>134</v>
      </c>
    </row>
    <row r="27" spans="1:33" s="46" customFormat="1" ht="15.75" x14ac:dyDescent="0.3">
      <c r="A27" s="46" t="s">
        <v>204</v>
      </c>
      <c r="B27" s="46" t="s">
        <v>205</v>
      </c>
      <c r="C27" s="47">
        <v>44582</v>
      </c>
      <c r="D27" s="48">
        <v>17000</v>
      </c>
      <c r="E27" s="46" t="s">
        <v>32</v>
      </c>
      <c r="F27" s="46" t="s">
        <v>33</v>
      </c>
      <c r="G27" s="48">
        <v>17000</v>
      </c>
      <c r="H27" s="48">
        <v>16180</v>
      </c>
      <c r="I27" s="49">
        <f t="shared" si="0"/>
        <v>95.17647058823529</v>
      </c>
      <c r="J27" s="48">
        <v>32359</v>
      </c>
      <c r="K27" s="48">
        <f t="shared" si="1"/>
        <v>17000</v>
      </c>
      <c r="L27" s="48">
        <v>16280</v>
      </c>
      <c r="M27" s="50">
        <v>40</v>
      </c>
      <c r="N27" s="51">
        <v>140</v>
      </c>
      <c r="O27" s="52">
        <v>0.129</v>
      </c>
      <c r="P27" s="52">
        <v>0.129</v>
      </c>
      <c r="Q27" s="48">
        <f t="shared" si="4"/>
        <v>425</v>
      </c>
      <c r="R27" s="48">
        <f t="shared" si="2"/>
        <v>131782.94573643411</v>
      </c>
      <c r="S27" s="53">
        <f t="shared" si="3"/>
        <v>3.0253201500558795</v>
      </c>
      <c r="T27" s="52">
        <v>40</v>
      </c>
      <c r="U27" s="54" t="s">
        <v>201</v>
      </c>
      <c r="V27" s="46" t="s">
        <v>206</v>
      </c>
      <c r="X27" s="46" t="s">
        <v>202</v>
      </c>
      <c r="Y27" s="46">
        <v>0</v>
      </c>
      <c r="Z27" s="46">
        <v>1</v>
      </c>
      <c r="AA27" s="56">
        <v>42356</v>
      </c>
      <c r="AC27" s="55" t="s">
        <v>41</v>
      </c>
      <c r="AD27" s="46" t="s">
        <v>203</v>
      </c>
    </row>
    <row r="30" spans="1:33" x14ac:dyDescent="0.25">
      <c r="P30" t="s">
        <v>209</v>
      </c>
      <c r="Q30" s="12">
        <f>+AVERAGE(Q2:Q27)</f>
        <v>568.64493921535905</v>
      </c>
      <c r="R30" s="12">
        <f>+AVERAGE(R2:R27)</f>
        <v>85865.534867272319</v>
      </c>
    </row>
    <row r="31" spans="1:33" x14ac:dyDescent="0.25">
      <c r="P31" t="s">
        <v>218</v>
      </c>
      <c r="Q31" s="12">
        <f>+MEDIAN(Q2:Q27)</f>
        <v>433.33333333333331</v>
      </c>
      <c r="R31" s="12">
        <f>+MEDIAN(R2:R27)</f>
        <v>78594.771241830065</v>
      </c>
    </row>
  </sheetData>
  <conditionalFormatting sqref="A2:AF3 A11:AF16">
    <cfRule type="expression" dxfId="7" priority="9" stopIfTrue="1">
      <formula>MOD(ROW(),4)&gt;1</formula>
    </cfRule>
    <cfRule type="expression" dxfId="6" priority="10" stopIfTrue="1">
      <formula>MOD(ROW(),4)&lt;2</formula>
    </cfRule>
  </conditionalFormatting>
  <conditionalFormatting sqref="A4:AF10">
    <cfRule type="expression" dxfId="5" priority="7" stopIfTrue="1">
      <formula>MOD(ROW(),4)&gt;1</formula>
    </cfRule>
    <cfRule type="expression" dxfId="4" priority="8" stopIfTrue="1">
      <formula>MOD(ROW(),4)&lt;2</formula>
    </cfRule>
  </conditionalFormatting>
  <conditionalFormatting sqref="A17:AF20">
    <cfRule type="expression" dxfId="3" priority="3" stopIfTrue="1">
      <formula>MOD(ROW(),4)&gt;1</formula>
    </cfRule>
    <cfRule type="expression" dxfId="2" priority="4" stopIfTrue="1">
      <formula>MOD(ROW(),4)&lt;2</formula>
    </cfRule>
  </conditionalFormatting>
  <conditionalFormatting sqref="A21:AF27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Land Analysis</vt:lpstr>
      <vt:lpstr>High End Lots</vt:lpstr>
      <vt:lpstr>Developments</vt:lpstr>
      <vt:lpstr>In Fill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Dingman</dc:creator>
  <cp:lastModifiedBy>Matthew Dingman</cp:lastModifiedBy>
  <cp:lastPrinted>2023-03-28T17:01:37Z</cp:lastPrinted>
  <dcterms:created xsi:type="dcterms:W3CDTF">2023-03-28T12:59:25Z</dcterms:created>
  <dcterms:modified xsi:type="dcterms:W3CDTF">2023-03-29T14:16:15Z</dcterms:modified>
</cp:coreProperties>
</file>